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toma\Desktop\Propunere Buget\"/>
    </mc:Choice>
  </mc:AlternateContent>
  <xr:revisionPtr revIDLastSave="0" documentId="13_ncr:1_{A93204F9-54D6-454E-AB43-8A570612DFE0}" xr6:coauthVersionLast="45" xr6:coauthVersionMax="47" xr10:uidLastSave="{00000000-0000-0000-0000-000000000000}"/>
  <bookViews>
    <workbookView xWindow="-120" yWindow="-120" windowWidth="29040" windowHeight="15840" tabRatio="807" activeTab="3" xr2:uid="{00000000-000D-0000-FFFF-FFFF00000000}"/>
  </bookViews>
  <sheets>
    <sheet name="ANEXA 1" sheetId="130" r:id="rId1"/>
    <sheet name="ANEXA 2" sheetId="118" r:id="rId2"/>
    <sheet name="ANEXA 5" sheetId="146" r:id="rId3"/>
    <sheet name="ANEXA 6" sheetId="147" r:id="rId4"/>
  </sheets>
  <definedNames>
    <definedName name="_xlnm.Database">#REF!</definedName>
    <definedName name="_xlnm.Print_Area" localSheetId="0">'ANEXA 1'!$A$1:$L$703</definedName>
    <definedName name="_xlnm.Print_Area" localSheetId="1">'ANEXA 2'!$A$1:$M$479</definedName>
    <definedName name="_xlnm.Print_Titles" localSheetId="0">'ANEXA 1'!$8:$11</definedName>
    <definedName name="_xlnm.Print_Titles" localSheetId="1">'ANEXA 2'!$9:$11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47" l="1"/>
  <c r="G10" i="147"/>
  <c r="D11" i="147"/>
  <c r="G11" i="147" s="1"/>
  <c r="G30" i="147" s="1"/>
  <c r="G12" i="147"/>
  <c r="G13" i="147"/>
  <c r="G14" i="147"/>
  <c r="G15" i="147"/>
  <c r="G16" i="147"/>
  <c r="G17" i="147"/>
  <c r="G18" i="147"/>
  <c r="G19" i="147"/>
  <c r="G20" i="147"/>
  <c r="G21" i="147"/>
  <c r="G22" i="147"/>
  <c r="G23" i="147"/>
  <c r="G24" i="147"/>
  <c r="G25" i="147"/>
  <c r="G26" i="147"/>
  <c r="G27" i="147"/>
  <c r="G28" i="147"/>
  <c r="G29" i="147"/>
  <c r="C30" i="147"/>
  <c r="E30" i="147"/>
  <c r="F30" i="147"/>
  <c r="D30" i="147" l="1"/>
  <c r="E492" i="130"/>
  <c r="E429" i="130"/>
  <c r="E268" i="118"/>
  <c r="E115" i="130"/>
  <c r="E114" i="130"/>
  <c r="E174" i="118"/>
  <c r="F400" i="118"/>
  <c r="F397" i="118"/>
  <c r="F389" i="118"/>
  <c r="E266" i="118"/>
  <c r="E158" i="118"/>
  <c r="E207" i="118"/>
  <c r="E217" i="118"/>
  <c r="E206" i="118"/>
  <c r="E205" i="118"/>
  <c r="E204" i="118"/>
  <c r="E203" i="118"/>
  <c r="E202" i="118"/>
  <c r="E413" i="118"/>
  <c r="E448" i="118"/>
  <c r="E386" i="118"/>
  <c r="C96" i="146"/>
  <c r="M73" i="146"/>
  <c r="C85" i="146"/>
  <c r="D85" i="146"/>
  <c r="I85" i="146"/>
  <c r="N85" i="146"/>
  <c r="F85" i="146"/>
  <c r="M85" i="146"/>
  <c r="T102" i="146"/>
  <c r="S102" i="146"/>
  <c r="R102" i="146"/>
  <c r="Q102" i="146"/>
  <c r="P102" i="146"/>
  <c r="O102" i="146"/>
  <c r="N102" i="146"/>
  <c r="M102" i="146"/>
  <c r="L102" i="146"/>
  <c r="K102" i="146"/>
  <c r="J102" i="146"/>
  <c r="I102" i="146"/>
  <c r="H102" i="146"/>
  <c r="G102" i="146"/>
  <c r="F102" i="146"/>
  <c r="E102" i="146"/>
  <c r="D102" i="146"/>
  <c r="C102" i="146"/>
  <c r="T85" i="146"/>
  <c r="S85" i="146"/>
  <c r="R85" i="146"/>
  <c r="Q85" i="146"/>
  <c r="P85" i="146"/>
  <c r="O85" i="146"/>
  <c r="L85" i="146"/>
  <c r="J85" i="146"/>
  <c r="K85" i="146"/>
  <c r="H85" i="146"/>
  <c r="G85" i="146"/>
  <c r="E85" i="146"/>
  <c r="K84" i="146"/>
  <c r="E84" i="146"/>
  <c r="K83" i="146"/>
  <c r="E83" i="146"/>
  <c r="K82" i="146"/>
  <c r="E82" i="146"/>
  <c r="K81" i="146"/>
  <c r="E81" i="146"/>
  <c r="K80" i="146"/>
  <c r="E80" i="146"/>
  <c r="K79" i="146"/>
  <c r="E79" i="146"/>
  <c r="K78" i="146"/>
  <c r="E78" i="146"/>
  <c r="K77" i="146"/>
  <c r="E77" i="146"/>
  <c r="K76" i="146"/>
  <c r="E76" i="146"/>
  <c r="K75" i="146"/>
  <c r="E75" i="146"/>
  <c r="K74" i="146"/>
  <c r="E74" i="146"/>
  <c r="K73" i="146"/>
  <c r="E73" i="146"/>
  <c r="K72" i="146"/>
  <c r="E72" i="146"/>
  <c r="K71" i="146"/>
  <c r="E71" i="146"/>
  <c r="K70" i="146"/>
  <c r="E70" i="146"/>
  <c r="K69" i="146"/>
  <c r="E69" i="146"/>
  <c r="K68" i="146"/>
  <c r="E68" i="146"/>
  <c r="K67" i="146"/>
  <c r="E67" i="146"/>
  <c r="K66" i="146"/>
  <c r="E66" i="146"/>
  <c r="K65" i="146"/>
  <c r="E65" i="146"/>
  <c r="K64" i="146"/>
  <c r="E64" i="146"/>
  <c r="K63" i="146"/>
  <c r="E63" i="146"/>
  <c r="K62" i="146"/>
  <c r="E62" i="146"/>
  <c r="K61" i="146"/>
  <c r="E61" i="146"/>
  <c r="K60" i="146"/>
  <c r="E60" i="146"/>
  <c r="K59" i="146"/>
  <c r="E59" i="146"/>
  <c r="K58" i="146"/>
  <c r="E58" i="146"/>
  <c r="K57" i="146"/>
  <c r="E57" i="146"/>
  <c r="K56" i="146"/>
  <c r="E56" i="146"/>
  <c r="K55" i="146"/>
  <c r="E55" i="146"/>
  <c r="K54" i="146"/>
  <c r="E54" i="146"/>
  <c r="K53" i="146"/>
  <c r="E53" i="146"/>
  <c r="K52" i="146"/>
  <c r="E52" i="146"/>
  <c r="K51" i="146"/>
  <c r="E51" i="146"/>
  <c r="K50" i="146"/>
  <c r="E50" i="146"/>
  <c r="K49" i="146"/>
  <c r="E49" i="146"/>
  <c r="K48" i="146"/>
  <c r="E48" i="146"/>
  <c r="K47" i="146"/>
  <c r="E47" i="146"/>
  <c r="K46" i="146"/>
  <c r="E46" i="146"/>
  <c r="K45" i="146"/>
  <c r="E45" i="146"/>
  <c r="K44" i="146"/>
  <c r="E44" i="146"/>
  <c r="K43" i="146"/>
  <c r="E43" i="146"/>
  <c r="K42" i="146"/>
  <c r="E42" i="146"/>
  <c r="K41" i="146"/>
  <c r="E41" i="146"/>
  <c r="K40" i="146"/>
  <c r="E40" i="146"/>
  <c r="K39" i="146"/>
  <c r="E39" i="146"/>
  <c r="K38" i="146"/>
  <c r="E38" i="146"/>
  <c r="E37" i="146"/>
  <c r="E36" i="146"/>
  <c r="E35" i="146"/>
  <c r="E34" i="146"/>
  <c r="E33" i="146"/>
  <c r="E32" i="146"/>
  <c r="E31" i="146"/>
  <c r="E30" i="146"/>
  <c r="E29" i="146"/>
  <c r="E28" i="146"/>
  <c r="E27" i="146"/>
  <c r="E26" i="146"/>
  <c r="E25" i="146"/>
  <c r="E24" i="146"/>
  <c r="E23" i="146"/>
  <c r="E22" i="146"/>
  <c r="E21" i="146"/>
  <c r="E20" i="146"/>
  <c r="E19" i="146"/>
  <c r="E18" i="146"/>
  <c r="E17" i="146"/>
  <c r="AA16" i="146"/>
  <c r="Z16" i="146"/>
  <c r="Y16" i="146"/>
  <c r="X16" i="146"/>
  <c r="W16" i="146"/>
  <c r="E16" i="146"/>
  <c r="E348" i="118"/>
  <c r="E449" i="118"/>
  <c r="E434" i="118"/>
  <c r="E376" i="118"/>
  <c r="E366" i="118"/>
  <c r="E362" i="118"/>
  <c r="E354" i="118"/>
  <c r="E353" i="118"/>
  <c r="E350" i="118"/>
  <c r="E327" i="118"/>
  <c r="F448" i="118"/>
  <c r="F449" i="118"/>
  <c r="F446" i="118"/>
  <c r="F450" i="118"/>
  <c r="F444" i="118"/>
  <c r="E446" i="118"/>
  <c r="E450" i="118"/>
  <c r="E444" i="118"/>
  <c r="O444" i="118"/>
  <c r="F434" i="118"/>
  <c r="N434" i="118"/>
  <c r="E381" i="118"/>
  <c r="E373" i="118"/>
  <c r="E384" i="118"/>
  <c r="E383" i="118"/>
  <c r="E388" i="118"/>
  <c r="E371" i="118"/>
  <c r="F373" i="118"/>
  <c r="F383" i="118"/>
  <c r="F371" i="118"/>
  <c r="O371" i="118"/>
  <c r="E365" i="118"/>
  <c r="E369" i="118"/>
  <c r="E363" i="118"/>
  <c r="F366" i="118"/>
  <c r="F365" i="118"/>
  <c r="F369" i="118"/>
  <c r="F363" i="118"/>
  <c r="O363" i="118"/>
  <c r="E349" i="118"/>
  <c r="E352" i="118"/>
  <c r="E357" i="118"/>
  <c r="E359" i="118"/>
  <c r="E346" i="118"/>
  <c r="F348" i="118"/>
  <c r="F350" i="118"/>
  <c r="F349" i="118"/>
  <c r="F353" i="118"/>
  <c r="F354" i="118"/>
  <c r="F352" i="118"/>
  <c r="F357" i="118"/>
  <c r="F359" i="118"/>
  <c r="F346" i="118"/>
  <c r="N346" i="118"/>
  <c r="E432" i="118"/>
  <c r="E425" i="118"/>
  <c r="E430" i="118"/>
  <c r="E423" i="118"/>
  <c r="E439" i="118"/>
  <c r="E437" i="118"/>
  <c r="E454" i="118"/>
  <c r="E422" i="118"/>
  <c r="E405" i="118"/>
  <c r="E408" i="118"/>
  <c r="E403" i="118"/>
  <c r="E326" i="118"/>
  <c r="E324" i="118"/>
  <c r="E328" i="118"/>
  <c r="E323" i="118"/>
  <c r="E397" i="118"/>
  <c r="E400" i="118"/>
  <c r="E389" i="118"/>
  <c r="E345" i="118"/>
  <c r="E336" i="118"/>
  <c r="E341" i="118"/>
  <c r="E343" i="118"/>
  <c r="E339" i="118"/>
  <c r="E335" i="118"/>
  <c r="E418" i="118"/>
  <c r="E417" i="118"/>
  <c r="E414" i="118"/>
  <c r="E322" i="118"/>
  <c r="F428" i="118"/>
  <c r="F425" i="118"/>
  <c r="F430" i="118"/>
  <c r="F423" i="118"/>
  <c r="F432" i="118"/>
  <c r="F439" i="118"/>
  <c r="F437" i="118"/>
  <c r="F454" i="118"/>
  <c r="F422" i="118"/>
  <c r="F345" i="118"/>
  <c r="F327" i="118"/>
  <c r="F326" i="118"/>
  <c r="F324" i="118"/>
  <c r="F328" i="118"/>
  <c r="F323" i="118"/>
  <c r="F336" i="118"/>
  <c r="F341" i="118"/>
  <c r="F339" i="118"/>
  <c r="F335" i="118"/>
  <c r="F405" i="118"/>
  <c r="F408" i="118"/>
  <c r="F403" i="118"/>
  <c r="F417" i="118"/>
  <c r="F414" i="118"/>
  <c r="F322" i="118"/>
  <c r="O322" i="118"/>
  <c r="E182" i="130"/>
  <c r="E295" i="130"/>
  <c r="E291" i="130"/>
  <c r="E633" i="130"/>
  <c r="E629" i="130"/>
  <c r="E540" i="130"/>
  <c r="E667" i="130"/>
  <c r="E664" i="130"/>
  <c r="E659" i="130"/>
  <c r="E656" i="130"/>
  <c r="E652" i="130"/>
  <c r="E648" i="130"/>
  <c r="E644" i="130"/>
  <c r="E640" i="130"/>
  <c r="E636" i="130"/>
  <c r="E632" i="130"/>
  <c r="E628" i="130"/>
  <c r="E627" i="130"/>
  <c r="E538" i="130"/>
  <c r="E179" i="130"/>
  <c r="E450" i="130"/>
  <c r="E169" i="130"/>
  <c r="E273" i="118"/>
  <c r="E195" i="118"/>
  <c r="E248" i="118"/>
  <c r="E243" i="118"/>
  <c r="E301" i="118"/>
  <c r="E239" i="118"/>
  <c r="E197" i="118"/>
  <c r="E247" i="118"/>
  <c r="E252" i="118"/>
  <c r="E255" i="118"/>
  <c r="E244" i="118"/>
  <c r="E194" i="118"/>
  <c r="E196" i="118"/>
  <c r="E192" i="118"/>
  <c r="E260" i="118"/>
  <c r="E263" i="118"/>
  <c r="E258" i="118"/>
  <c r="E241" i="118"/>
  <c r="E238" i="118"/>
  <c r="E228" i="118"/>
  <c r="E226" i="118"/>
  <c r="E220" i="118"/>
  <c r="E224" i="118"/>
  <c r="E218" i="118"/>
  <c r="E302" i="118"/>
  <c r="E299" i="118"/>
  <c r="E303" i="118"/>
  <c r="E305" i="118"/>
  <c r="E297" i="118"/>
  <c r="E201" i="118"/>
  <c r="M326" i="118"/>
  <c r="M324" i="118"/>
  <c r="M328" i="118"/>
  <c r="M323" i="118"/>
  <c r="M336" i="118"/>
  <c r="M341" i="118"/>
  <c r="M339" i="118"/>
  <c r="M335" i="118"/>
  <c r="M349" i="118"/>
  <c r="M352" i="118"/>
  <c r="M357" i="118"/>
  <c r="M359" i="118"/>
  <c r="M346" i="118"/>
  <c r="M365" i="118"/>
  <c r="M369" i="118"/>
  <c r="M363" i="118"/>
  <c r="M373" i="118"/>
  <c r="M383" i="118"/>
  <c r="M371" i="118"/>
  <c r="M397" i="118"/>
  <c r="M400" i="118"/>
  <c r="M389" i="118"/>
  <c r="M345" i="118"/>
  <c r="M405" i="118"/>
  <c r="M408" i="118"/>
  <c r="M403" i="118"/>
  <c r="M417" i="118"/>
  <c r="M414" i="118"/>
  <c r="M425" i="118"/>
  <c r="M430" i="118"/>
  <c r="M423" i="118"/>
  <c r="M432" i="118"/>
  <c r="M439" i="118"/>
  <c r="M437" i="118"/>
  <c r="M446" i="118"/>
  <c r="M450" i="118"/>
  <c r="M444" i="118"/>
  <c r="M454" i="118"/>
  <c r="M422" i="118"/>
  <c r="M322" i="118"/>
  <c r="M466" i="118"/>
  <c r="M168" i="118"/>
  <c r="L326" i="118"/>
  <c r="L324" i="118"/>
  <c r="L328" i="118"/>
  <c r="L323" i="118"/>
  <c r="L336" i="118"/>
  <c r="L341" i="118"/>
  <c r="L339" i="118"/>
  <c r="L335" i="118"/>
  <c r="L349" i="118"/>
  <c r="L352" i="118"/>
  <c r="L357" i="118"/>
  <c r="L359" i="118"/>
  <c r="L346" i="118"/>
  <c r="L365" i="118"/>
  <c r="L369" i="118"/>
  <c r="L363" i="118"/>
  <c r="L373" i="118"/>
  <c r="L383" i="118"/>
  <c r="L371" i="118"/>
  <c r="L397" i="118"/>
  <c r="L400" i="118"/>
  <c r="L389" i="118"/>
  <c r="L345" i="118"/>
  <c r="L405" i="118"/>
  <c r="L408" i="118"/>
  <c r="L403" i="118"/>
  <c r="L417" i="118"/>
  <c r="L414" i="118"/>
  <c r="L425" i="118"/>
  <c r="L430" i="118"/>
  <c r="L423" i="118"/>
  <c r="L432" i="118"/>
  <c r="L439" i="118"/>
  <c r="L437" i="118"/>
  <c r="L446" i="118"/>
  <c r="L450" i="118"/>
  <c r="L444" i="118"/>
  <c r="L454" i="118"/>
  <c r="L422" i="118"/>
  <c r="L322" i="118"/>
  <c r="L485" i="130"/>
  <c r="L491" i="130"/>
  <c r="L484" i="130"/>
  <c r="L483" i="130"/>
  <c r="L482" i="130"/>
  <c r="L495" i="130"/>
  <c r="L494" i="130"/>
  <c r="L502" i="130"/>
  <c r="L507" i="130"/>
  <c r="L506" i="130"/>
  <c r="L501" i="130"/>
  <c r="L513" i="130"/>
  <c r="L522" i="130"/>
  <c r="L526" i="130"/>
  <c r="L533" i="130"/>
  <c r="L542" i="130"/>
  <c r="L547" i="130"/>
  <c r="L551" i="130"/>
  <c r="L512" i="130"/>
  <c r="L557" i="130"/>
  <c r="L555" i="130"/>
  <c r="L511" i="130"/>
  <c r="L510" i="130"/>
  <c r="L561" i="130"/>
  <c r="L564" i="130"/>
  <c r="L567" i="130"/>
  <c r="L570" i="130"/>
  <c r="L575" i="130"/>
  <c r="L578" i="130"/>
  <c r="L583" i="130"/>
  <c r="L588" i="130"/>
  <c r="L593" i="130"/>
  <c r="L598" i="130"/>
  <c r="L603" i="130"/>
  <c r="L608" i="130"/>
  <c r="L613" i="130"/>
  <c r="L618" i="130"/>
  <c r="L560" i="130"/>
  <c r="L623" i="130"/>
  <c r="L628" i="130"/>
  <c r="L627" i="130"/>
  <c r="L480" i="130"/>
  <c r="L466" i="118"/>
  <c r="L168" i="118"/>
  <c r="K326" i="118"/>
  <c r="K324" i="118"/>
  <c r="K328" i="118"/>
  <c r="K323" i="118"/>
  <c r="K336" i="118"/>
  <c r="K341" i="118"/>
  <c r="K339" i="118"/>
  <c r="K335" i="118"/>
  <c r="K349" i="118"/>
  <c r="K352" i="118"/>
  <c r="K357" i="118"/>
  <c r="K359" i="118"/>
  <c r="K346" i="118"/>
  <c r="K365" i="118"/>
  <c r="K369" i="118"/>
  <c r="K363" i="118"/>
  <c r="K373" i="118"/>
  <c r="K383" i="118"/>
  <c r="K371" i="118"/>
  <c r="K397" i="118"/>
  <c r="K400" i="118"/>
  <c r="K389" i="118"/>
  <c r="K345" i="118"/>
  <c r="K405" i="118"/>
  <c r="K408" i="118"/>
  <c r="K403" i="118"/>
  <c r="K417" i="118"/>
  <c r="K414" i="118"/>
  <c r="K425" i="118"/>
  <c r="K430" i="118"/>
  <c r="K423" i="118"/>
  <c r="K432" i="118"/>
  <c r="K439" i="118"/>
  <c r="K437" i="118"/>
  <c r="K446" i="118"/>
  <c r="K450" i="118"/>
  <c r="K444" i="118"/>
  <c r="K454" i="118"/>
  <c r="K422" i="118"/>
  <c r="K322" i="118"/>
  <c r="K485" i="130"/>
  <c r="K491" i="130"/>
  <c r="K484" i="130"/>
  <c r="K483" i="130"/>
  <c r="K482" i="130"/>
  <c r="K495" i="130"/>
  <c r="K494" i="130"/>
  <c r="K502" i="130"/>
  <c r="K507" i="130"/>
  <c r="K506" i="130"/>
  <c r="K501" i="130"/>
  <c r="K513" i="130"/>
  <c r="K522" i="130"/>
  <c r="K526" i="130"/>
  <c r="K533" i="130"/>
  <c r="K542" i="130"/>
  <c r="K547" i="130"/>
  <c r="K551" i="130"/>
  <c r="K512" i="130"/>
  <c r="K557" i="130"/>
  <c r="K555" i="130"/>
  <c r="K511" i="130"/>
  <c r="K510" i="130"/>
  <c r="K561" i="130"/>
  <c r="K564" i="130"/>
  <c r="K567" i="130"/>
  <c r="K570" i="130"/>
  <c r="K575" i="130"/>
  <c r="K578" i="130"/>
  <c r="K583" i="130"/>
  <c r="K588" i="130"/>
  <c r="K593" i="130"/>
  <c r="K598" i="130"/>
  <c r="K603" i="130"/>
  <c r="K608" i="130"/>
  <c r="K613" i="130"/>
  <c r="K618" i="130"/>
  <c r="K560" i="130"/>
  <c r="K623" i="130"/>
  <c r="K628" i="130"/>
  <c r="K627" i="130"/>
  <c r="K480" i="130"/>
  <c r="K466" i="118"/>
  <c r="K168" i="118"/>
  <c r="J326" i="118"/>
  <c r="J324" i="118"/>
  <c r="J328" i="118"/>
  <c r="J323" i="118"/>
  <c r="J336" i="118"/>
  <c r="J341" i="118"/>
  <c r="J339" i="118"/>
  <c r="J335" i="118"/>
  <c r="J349" i="118"/>
  <c r="J352" i="118"/>
  <c r="J357" i="118"/>
  <c r="J359" i="118"/>
  <c r="J346" i="118"/>
  <c r="J365" i="118"/>
  <c r="J369" i="118"/>
  <c r="J363" i="118"/>
  <c r="J373" i="118"/>
  <c r="J383" i="118"/>
  <c r="J371" i="118"/>
  <c r="J397" i="118"/>
  <c r="J400" i="118"/>
  <c r="J389" i="118"/>
  <c r="J345" i="118"/>
  <c r="J405" i="118"/>
  <c r="J408" i="118"/>
  <c r="J403" i="118"/>
  <c r="J417" i="118"/>
  <c r="J414" i="118"/>
  <c r="J425" i="118"/>
  <c r="J430" i="118"/>
  <c r="J423" i="118"/>
  <c r="J432" i="118"/>
  <c r="J439" i="118"/>
  <c r="J437" i="118"/>
  <c r="J446" i="118"/>
  <c r="J450" i="118"/>
  <c r="J444" i="118"/>
  <c r="J454" i="118"/>
  <c r="J422" i="118"/>
  <c r="J322" i="118"/>
  <c r="J485" i="130"/>
  <c r="J491" i="130"/>
  <c r="J484" i="130"/>
  <c r="J483" i="130"/>
  <c r="J482" i="130"/>
  <c r="J495" i="130"/>
  <c r="J494" i="130"/>
  <c r="J502" i="130"/>
  <c r="J507" i="130"/>
  <c r="J506" i="130"/>
  <c r="J501" i="130"/>
  <c r="J513" i="130"/>
  <c r="J522" i="130"/>
  <c r="J526" i="130"/>
  <c r="J533" i="130"/>
  <c r="J542" i="130"/>
  <c r="J547" i="130"/>
  <c r="J551" i="130"/>
  <c r="J512" i="130"/>
  <c r="J557" i="130"/>
  <c r="J555" i="130"/>
  <c r="J511" i="130"/>
  <c r="J510" i="130"/>
  <c r="J561" i="130"/>
  <c r="J564" i="130"/>
  <c r="J567" i="130"/>
  <c r="J570" i="130"/>
  <c r="J575" i="130"/>
  <c r="J578" i="130"/>
  <c r="J583" i="130"/>
  <c r="J588" i="130"/>
  <c r="J593" i="130"/>
  <c r="J598" i="130"/>
  <c r="J603" i="130"/>
  <c r="J608" i="130"/>
  <c r="J613" i="130"/>
  <c r="J618" i="130"/>
  <c r="J560" i="130"/>
  <c r="J623" i="130"/>
  <c r="J628" i="130"/>
  <c r="J627" i="130"/>
  <c r="J480" i="130"/>
  <c r="J466" i="118"/>
  <c r="J168" i="118"/>
  <c r="I326" i="118"/>
  <c r="I324" i="118"/>
  <c r="I328" i="118"/>
  <c r="I323" i="118"/>
  <c r="I336" i="118"/>
  <c r="I341" i="118"/>
  <c r="I339" i="118"/>
  <c r="I335" i="118"/>
  <c r="I349" i="118"/>
  <c r="I352" i="118"/>
  <c r="I357" i="118"/>
  <c r="I359" i="118"/>
  <c r="I346" i="118"/>
  <c r="I365" i="118"/>
  <c r="I369" i="118"/>
  <c r="I363" i="118"/>
  <c r="I373" i="118"/>
  <c r="I383" i="118"/>
  <c r="I371" i="118"/>
  <c r="I397" i="118"/>
  <c r="I400" i="118"/>
  <c r="I389" i="118"/>
  <c r="I345" i="118"/>
  <c r="I405" i="118"/>
  <c r="I408" i="118"/>
  <c r="I403" i="118"/>
  <c r="I417" i="118"/>
  <c r="I414" i="118"/>
  <c r="I425" i="118"/>
  <c r="I430" i="118"/>
  <c r="I423" i="118"/>
  <c r="I432" i="118"/>
  <c r="I439" i="118"/>
  <c r="I437" i="118"/>
  <c r="I446" i="118"/>
  <c r="I450" i="118"/>
  <c r="I444" i="118"/>
  <c r="I454" i="118"/>
  <c r="I422" i="118"/>
  <c r="I322" i="118"/>
  <c r="I485" i="130"/>
  <c r="I491" i="130"/>
  <c r="I484" i="130"/>
  <c r="I483" i="130"/>
  <c r="I482" i="130"/>
  <c r="I495" i="130"/>
  <c r="I494" i="130"/>
  <c r="I502" i="130"/>
  <c r="I507" i="130"/>
  <c r="I506" i="130"/>
  <c r="I501" i="130"/>
  <c r="I513" i="130"/>
  <c r="I522" i="130"/>
  <c r="I526" i="130"/>
  <c r="I533" i="130"/>
  <c r="I542" i="130"/>
  <c r="I547" i="130"/>
  <c r="I551" i="130"/>
  <c r="I512" i="130"/>
  <c r="I557" i="130"/>
  <c r="I555" i="130"/>
  <c r="I511" i="130"/>
  <c r="I510" i="130"/>
  <c r="I561" i="130"/>
  <c r="I564" i="130"/>
  <c r="I567" i="130"/>
  <c r="I570" i="130"/>
  <c r="I575" i="130"/>
  <c r="I578" i="130"/>
  <c r="I583" i="130"/>
  <c r="I588" i="130"/>
  <c r="I593" i="130"/>
  <c r="I598" i="130"/>
  <c r="I603" i="130"/>
  <c r="I608" i="130"/>
  <c r="I613" i="130"/>
  <c r="I618" i="130"/>
  <c r="I560" i="130"/>
  <c r="I623" i="130"/>
  <c r="I628" i="130"/>
  <c r="I627" i="130"/>
  <c r="I480" i="130"/>
  <c r="I466" i="118"/>
  <c r="I168" i="118"/>
  <c r="H326" i="118"/>
  <c r="H324" i="118"/>
  <c r="H328" i="118"/>
  <c r="H323" i="118"/>
  <c r="H336" i="118"/>
  <c r="H341" i="118"/>
  <c r="H339" i="118"/>
  <c r="H335" i="118"/>
  <c r="H349" i="118"/>
  <c r="H352" i="118"/>
  <c r="H357" i="118"/>
  <c r="H359" i="118"/>
  <c r="H346" i="118"/>
  <c r="H365" i="118"/>
  <c r="H369" i="118"/>
  <c r="H363" i="118"/>
  <c r="H373" i="118"/>
  <c r="H383" i="118"/>
  <c r="H371" i="118"/>
  <c r="H397" i="118"/>
  <c r="H400" i="118"/>
  <c r="H389" i="118"/>
  <c r="H345" i="118"/>
  <c r="H405" i="118"/>
  <c r="H408" i="118"/>
  <c r="H403" i="118"/>
  <c r="H417" i="118"/>
  <c r="H414" i="118"/>
  <c r="H425" i="118"/>
  <c r="H430" i="118"/>
  <c r="H423" i="118"/>
  <c r="H432" i="118"/>
  <c r="H439" i="118"/>
  <c r="H437" i="118"/>
  <c r="H446" i="118"/>
  <c r="H450" i="118"/>
  <c r="H444" i="118"/>
  <c r="H454" i="118"/>
  <c r="H422" i="118"/>
  <c r="H322" i="118"/>
  <c r="H485" i="130"/>
  <c r="H491" i="130"/>
  <c r="H484" i="130"/>
  <c r="H483" i="130"/>
  <c r="H482" i="130"/>
  <c r="H495" i="130"/>
  <c r="H494" i="130"/>
  <c r="H502" i="130"/>
  <c r="H507" i="130"/>
  <c r="H506" i="130"/>
  <c r="H501" i="130"/>
  <c r="H513" i="130"/>
  <c r="H522" i="130"/>
  <c r="H526" i="130"/>
  <c r="H533" i="130"/>
  <c r="H542" i="130"/>
  <c r="H547" i="130"/>
  <c r="H551" i="130"/>
  <c r="H512" i="130"/>
  <c r="H557" i="130"/>
  <c r="H555" i="130"/>
  <c r="H511" i="130"/>
  <c r="H510" i="130"/>
  <c r="H561" i="130"/>
  <c r="H564" i="130"/>
  <c r="H567" i="130"/>
  <c r="H570" i="130"/>
  <c r="H575" i="130"/>
  <c r="H578" i="130"/>
  <c r="H583" i="130"/>
  <c r="H588" i="130"/>
  <c r="H593" i="130"/>
  <c r="H598" i="130"/>
  <c r="H603" i="130"/>
  <c r="H608" i="130"/>
  <c r="H613" i="130"/>
  <c r="H618" i="130"/>
  <c r="H560" i="130"/>
  <c r="H623" i="130"/>
  <c r="H628" i="130"/>
  <c r="H627" i="130"/>
  <c r="H480" i="130"/>
  <c r="H466" i="118"/>
  <c r="H168" i="118"/>
  <c r="G326" i="118"/>
  <c r="G324" i="118"/>
  <c r="G328" i="118"/>
  <c r="G323" i="118"/>
  <c r="G336" i="118"/>
  <c r="G341" i="118"/>
  <c r="G339" i="118"/>
  <c r="G335" i="118"/>
  <c r="G349" i="118"/>
  <c r="G352" i="118"/>
  <c r="G357" i="118"/>
  <c r="G359" i="118"/>
  <c r="G346" i="118"/>
  <c r="G365" i="118"/>
  <c r="G369" i="118"/>
  <c r="G363" i="118"/>
  <c r="G373" i="118"/>
  <c r="G383" i="118"/>
  <c r="G371" i="118"/>
  <c r="G397" i="118"/>
  <c r="G400" i="118"/>
  <c r="G389" i="118"/>
  <c r="G345" i="118"/>
  <c r="G405" i="118"/>
  <c r="G408" i="118"/>
  <c r="G403" i="118"/>
  <c r="G417" i="118"/>
  <c r="G414" i="118"/>
  <c r="G425" i="118"/>
  <c r="G430" i="118"/>
  <c r="G423" i="118"/>
  <c r="G432" i="118"/>
  <c r="G439" i="118"/>
  <c r="G437" i="118"/>
  <c r="G446" i="118"/>
  <c r="G450" i="118"/>
  <c r="G444" i="118"/>
  <c r="G454" i="118"/>
  <c r="G422" i="118"/>
  <c r="G322" i="118"/>
  <c r="G485" i="130"/>
  <c r="G491" i="130"/>
  <c r="G484" i="130"/>
  <c r="G483" i="130"/>
  <c r="G482" i="130"/>
  <c r="G495" i="130"/>
  <c r="G494" i="130"/>
  <c r="G502" i="130"/>
  <c r="G507" i="130"/>
  <c r="G506" i="130"/>
  <c r="G501" i="130"/>
  <c r="G513" i="130"/>
  <c r="G522" i="130"/>
  <c r="G526" i="130"/>
  <c r="G533" i="130"/>
  <c r="G542" i="130"/>
  <c r="G547" i="130"/>
  <c r="G551" i="130"/>
  <c r="G512" i="130"/>
  <c r="G557" i="130"/>
  <c r="G555" i="130"/>
  <c r="G511" i="130"/>
  <c r="G510" i="130"/>
  <c r="G561" i="130"/>
  <c r="G564" i="130"/>
  <c r="G567" i="130"/>
  <c r="G570" i="130"/>
  <c r="G575" i="130"/>
  <c r="G578" i="130"/>
  <c r="G583" i="130"/>
  <c r="G588" i="130"/>
  <c r="G593" i="130"/>
  <c r="G598" i="130"/>
  <c r="G603" i="130"/>
  <c r="G608" i="130"/>
  <c r="G613" i="130"/>
  <c r="G618" i="130"/>
  <c r="G560" i="130"/>
  <c r="G623" i="130"/>
  <c r="G628" i="130"/>
  <c r="G627" i="130"/>
  <c r="G480" i="130"/>
  <c r="G466" i="118"/>
  <c r="G168" i="118"/>
  <c r="F485" i="130"/>
  <c r="F491" i="130"/>
  <c r="F484" i="130"/>
  <c r="F483" i="130"/>
  <c r="F482" i="130"/>
  <c r="F495" i="130"/>
  <c r="F494" i="130"/>
  <c r="F502" i="130"/>
  <c r="F507" i="130"/>
  <c r="F506" i="130"/>
  <c r="F501" i="130"/>
  <c r="F513" i="130"/>
  <c r="F522" i="130"/>
  <c r="F526" i="130"/>
  <c r="F533" i="130"/>
  <c r="F542" i="130"/>
  <c r="F547" i="130"/>
  <c r="F551" i="130"/>
  <c r="F512" i="130"/>
  <c r="F557" i="130"/>
  <c r="F555" i="130"/>
  <c r="F511" i="130"/>
  <c r="F510" i="130"/>
  <c r="F561" i="130"/>
  <c r="F564" i="130"/>
  <c r="F567" i="130"/>
  <c r="F570" i="130"/>
  <c r="F575" i="130"/>
  <c r="F578" i="130"/>
  <c r="F583" i="130"/>
  <c r="F588" i="130"/>
  <c r="F593" i="130"/>
  <c r="F598" i="130"/>
  <c r="F603" i="130"/>
  <c r="F608" i="130"/>
  <c r="F613" i="130"/>
  <c r="F618" i="130"/>
  <c r="F560" i="130"/>
  <c r="F623" i="130"/>
  <c r="F628" i="130"/>
  <c r="F627" i="130"/>
  <c r="F480" i="130"/>
  <c r="F466" i="118"/>
  <c r="F168" i="118"/>
  <c r="M173" i="118"/>
  <c r="M171" i="118"/>
  <c r="M175" i="118"/>
  <c r="M183" i="118"/>
  <c r="M170" i="118"/>
  <c r="M189" i="118"/>
  <c r="M194" i="118"/>
  <c r="M192" i="118"/>
  <c r="M188" i="118"/>
  <c r="M202" i="118"/>
  <c r="M205" i="118"/>
  <c r="M210" i="118"/>
  <c r="M212" i="118"/>
  <c r="M215" i="118"/>
  <c r="M199" i="118"/>
  <c r="M220" i="118"/>
  <c r="M224" i="118"/>
  <c r="M218" i="118"/>
  <c r="M228" i="118"/>
  <c r="M238" i="118"/>
  <c r="M226" i="118"/>
  <c r="M247" i="118"/>
  <c r="M252" i="118"/>
  <c r="M255" i="118"/>
  <c r="M244" i="118"/>
  <c r="M198" i="118"/>
  <c r="M260" i="118"/>
  <c r="M263" i="118"/>
  <c r="M258" i="118"/>
  <c r="M272" i="118"/>
  <c r="M269" i="118"/>
  <c r="M280" i="118"/>
  <c r="M278" i="118"/>
  <c r="M285" i="118"/>
  <c r="M292" i="118"/>
  <c r="M290" i="118"/>
  <c r="M299" i="118"/>
  <c r="M303" i="118"/>
  <c r="M305" i="118"/>
  <c r="M297" i="118"/>
  <c r="M309" i="118"/>
  <c r="M277" i="118"/>
  <c r="M169" i="118"/>
  <c r="M321" i="118"/>
  <c r="M167" i="118"/>
  <c r="L173" i="118"/>
  <c r="L171" i="118"/>
  <c r="L175" i="118"/>
  <c r="L183" i="118"/>
  <c r="L170" i="118"/>
  <c r="L189" i="118"/>
  <c r="L194" i="118"/>
  <c r="L192" i="118"/>
  <c r="L188" i="118"/>
  <c r="L202" i="118"/>
  <c r="L205" i="118"/>
  <c r="L210" i="118"/>
  <c r="L212" i="118"/>
  <c r="L215" i="118"/>
  <c r="L199" i="118"/>
  <c r="L220" i="118"/>
  <c r="L224" i="118"/>
  <c r="L218" i="118"/>
  <c r="L228" i="118"/>
  <c r="L238" i="118"/>
  <c r="L226" i="118"/>
  <c r="L247" i="118"/>
  <c r="L252" i="118"/>
  <c r="L255" i="118"/>
  <c r="L244" i="118"/>
  <c r="L198" i="118"/>
  <c r="L260" i="118"/>
  <c r="L263" i="118"/>
  <c r="L258" i="118"/>
  <c r="L272" i="118"/>
  <c r="L269" i="118"/>
  <c r="L280" i="118"/>
  <c r="L278" i="118"/>
  <c r="L285" i="118"/>
  <c r="L292" i="118"/>
  <c r="L290" i="118"/>
  <c r="L299" i="118"/>
  <c r="L303" i="118"/>
  <c r="L305" i="118"/>
  <c r="L297" i="118"/>
  <c r="L309" i="118"/>
  <c r="L277" i="118"/>
  <c r="L169" i="118"/>
  <c r="L321" i="118"/>
  <c r="L167" i="118"/>
  <c r="K173" i="118"/>
  <c r="K171" i="118"/>
  <c r="K175" i="118"/>
  <c r="K183" i="118"/>
  <c r="K170" i="118"/>
  <c r="K189" i="118"/>
  <c r="K194" i="118"/>
  <c r="K192" i="118"/>
  <c r="K188" i="118"/>
  <c r="K202" i="118"/>
  <c r="K205" i="118"/>
  <c r="K210" i="118"/>
  <c r="K212" i="118"/>
  <c r="K215" i="118"/>
  <c r="K199" i="118"/>
  <c r="K220" i="118"/>
  <c r="K224" i="118"/>
  <c r="K218" i="118"/>
  <c r="K228" i="118"/>
  <c r="K238" i="118"/>
  <c r="K226" i="118"/>
  <c r="K247" i="118"/>
  <c r="K252" i="118"/>
  <c r="K255" i="118"/>
  <c r="K244" i="118"/>
  <c r="K198" i="118"/>
  <c r="K260" i="118"/>
  <c r="K263" i="118"/>
  <c r="K258" i="118"/>
  <c r="K272" i="118"/>
  <c r="K269" i="118"/>
  <c r="K280" i="118"/>
  <c r="K278" i="118"/>
  <c r="K285" i="118"/>
  <c r="K292" i="118"/>
  <c r="K290" i="118"/>
  <c r="K299" i="118"/>
  <c r="K303" i="118"/>
  <c r="K305" i="118"/>
  <c r="K297" i="118"/>
  <c r="K309" i="118"/>
  <c r="K277" i="118"/>
  <c r="K169" i="118"/>
  <c r="K321" i="118"/>
  <c r="K167" i="118"/>
  <c r="J173" i="118"/>
  <c r="J171" i="118"/>
  <c r="J175" i="118"/>
  <c r="J183" i="118"/>
  <c r="J170" i="118"/>
  <c r="J189" i="118"/>
  <c r="J194" i="118"/>
  <c r="J192" i="118"/>
  <c r="J188" i="118"/>
  <c r="J202" i="118"/>
  <c r="J205" i="118"/>
  <c r="J210" i="118"/>
  <c r="J212" i="118"/>
  <c r="J215" i="118"/>
  <c r="J199" i="118"/>
  <c r="J220" i="118"/>
  <c r="J224" i="118"/>
  <c r="J218" i="118"/>
  <c r="J228" i="118"/>
  <c r="J238" i="118"/>
  <c r="J226" i="118"/>
  <c r="J247" i="118"/>
  <c r="J252" i="118"/>
  <c r="J255" i="118"/>
  <c r="J244" i="118"/>
  <c r="J198" i="118"/>
  <c r="J260" i="118"/>
  <c r="J263" i="118"/>
  <c r="J258" i="118"/>
  <c r="J272" i="118"/>
  <c r="J269" i="118"/>
  <c r="J280" i="118"/>
  <c r="J278" i="118"/>
  <c r="J285" i="118"/>
  <c r="J292" i="118"/>
  <c r="J290" i="118"/>
  <c r="J299" i="118"/>
  <c r="J303" i="118"/>
  <c r="J305" i="118"/>
  <c r="J297" i="118"/>
  <c r="J309" i="118"/>
  <c r="J277" i="118"/>
  <c r="J169" i="118"/>
  <c r="J321" i="118"/>
  <c r="J167" i="118"/>
  <c r="I173" i="118"/>
  <c r="I171" i="118"/>
  <c r="I175" i="118"/>
  <c r="I183" i="118"/>
  <c r="I170" i="118"/>
  <c r="I189" i="118"/>
  <c r="I194" i="118"/>
  <c r="I192" i="118"/>
  <c r="I188" i="118"/>
  <c r="I202" i="118"/>
  <c r="I205" i="118"/>
  <c r="I210" i="118"/>
  <c r="I212" i="118"/>
  <c r="I215" i="118"/>
  <c r="I199" i="118"/>
  <c r="I220" i="118"/>
  <c r="I224" i="118"/>
  <c r="I218" i="118"/>
  <c r="I228" i="118"/>
  <c r="I238" i="118"/>
  <c r="I226" i="118"/>
  <c r="I247" i="118"/>
  <c r="I252" i="118"/>
  <c r="I255" i="118"/>
  <c r="I244" i="118"/>
  <c r="I198" i="118"/>
  <c r="I260" i="118"/>
  <c r="I263" i="118"/>
  <c r="I258" i="118"/>
  <c r="I272" i="118"/>
  <c r="I269" i="118"/>
  <c r="I280" i="118"/>
  <c r="I278" i="118"/>
  <c r="I285" i="118"/>
  <c r="I292" i="118"/>
  <c r="I290" i="118"/>
  <c r="I299" i="118"/>
  <c r="I303" i="118"/>
  <c r="I305" i="118"/>
  <c r="I297" i="118"/>
  <c r="I309" i="118"/>
  <c r="I277" i="118"/>
  <c r="I169" i="118"/>
  <c r="I321" i="118"/>
  <c r="I167" i="118"/>
  <c r="H173" i="118"/>
  <c r="H171" i="118"/>
  <c r="H175" i="118"/>
  <c r="H183" i="118"/>
  <c r="H170" i="118"/>
  <c r="H189" i="118"/>
  <c r="H194" i="118"/>
  <c r="H192" i="118"/>
  <c r="H188" i="118"/>
  <c r="H202" i="118"/>
  <c r="H205" i="118"/>
  <c r="H210" i="118"/>
  <c r="H212" i="118"/>
  <c r="H215" i="118"/>
  <c r="H199" i="118"/>
  <c r="H220" i="118"/>
  <c r="H224" i="118"/>
  <c r="H218" i="118"/>
  <c r="H228" i="118"/>
  <c r="H238" i="118"/>
  <c r="H226" i="118"/>
  <c r="H247" i="118"/>
  <c r="H252" i="118"/>
  <c r="H255" i="118"/>
  <c r="H244" i="118"/>
  <c r="H198" i="118"/>
  <c r="H260" i="118"/>
  <c r="H263" i="118"/>
  <c r="H258" i="118"/>
  <c r="H272" i="118"/>
  <c r="H269" i="118"/>
  <c r="H280" i="118"/>
  <c r="H278" i="118"/>
  <c r="H285" i="118"/>
  <c r="H292" i="118"/>
  <c r="H290" i="118"/>
  <c r="H299" i="118"/>
  <c r="H303" i="118"/>
  <c r="H305" i="118"/>
  <c r="H297" i="118"/>
  <c r="H309" i="118"/>
  <c r="H277" i="118"/>
  <c r="H169" i="118"/>
  <c r="H321" i="118"/>
  <c r="H167" i="118"/>
  <c r="G173" i="118"/>
  <c r="G171" i="118"/>
  <c r="G175" i="118"/>
  <c r="G183" i="118"/>
  <c r="G170" i="118"/>
  <c r="G189" i="118"/>
  <c r="G194" i="118"/>
  <c r="G192" i="118"/>
  <c r="G188" i="118"/>
  <c r="G202" i="118"/>
  <c r="G205" i="118"/>
  <c r="G210" i="118"/>
  <c r="G212" i="118"/>
  <c r="G215" i="118"/>
  <c r="G199" i="118"/>
  <c r="G220" i="118"/>
  <c r="G224" i="118"/>
  <c r="G218" i="118"/>
  <c r="G228" i="118"/>
  <c r="G238" i="118"/>
  <c r="G226" i="118"/>
  <c r="G247" i="118"/>
  <c r="G252" i="118"/>
  <c r="G255" i="118"/>
  <c r="G244" i="118"/>
  <c r="G198" i="118"/>
  <c r="G260" i="118"/>
  <c r="G263" i="118"/>
  <c r="G258" i="118"/>
  <c r="G272" i="118"/>
  <c r="G269" i="118"/>
  <c r="G280" i="118"/>
  <c r="G278" i="118"/>
  <c r="G285" i="118"/>
  <c r="G292" i="118"/>
  <c r="G290" i="118"/>
  <c r="G299" i="118"/>
  <c r="G303" i="118"/>
  <c r="G305" i="118"/>
  <c r="G297" i="118"/>
  <c r="G309" i="118"/>
  <c r="G277" i="118"/>
  <c r="G169" i="118"/>
  <c r="G321" i="118"/>
  <c r="G167" i="118"/>
  <c r="F173" i="118"/>
  <c r="F171" i="118"/>
  <c r="F175" i="118"/>
  <c r="F183" i="118"/>
  <c r="F170" i="118"/>
  <c r="F189" i="118"/>
  <c r="F194" i="118"/>
  <c r="F192" i="118"/>
  <c r="F188" i="118"/>
  <c r="F202" i="118"/>
  <c r="F205" i="118"/>
  <c r="F210" i="118"/>
  <c r="F212" i="118"/>
  <c r="F215" i="118"/>
  <c r="F199" i="118"/>
  <c r="F220" i="118"/>
  <c r="F224" i="118"/>
  <c r="F218" i="118"/>
  <c r="F228" i="118"/>
  <c r="F238" i="118"/>
  <c r="F226" i="118"/>
  <c r="F247" i="118"/>
  <c r="F252" i="118"/>
  <c r="F255" i="118"/>
  <c r="F244" i="118"/>
  <c r="F198" i="118"/>
  <c r="F260" i="118"/>
  <c r="F263" i="118"/>
  <c r="F258" i="118"/>
  <c r="F272" i="118"/>
  <c r="F269" i="118"/>
  <c r="F280" i="118"/>
  <c r="F278" i="118"/>
  <c r="F285" i="118"/>
  <c r="F292" i="118"/>
  <c r="F290" i="118"/>
  <c r="F299" i="118"/>
  <c r="F303" i="118"/>
  <c r="F305" i="118"/>
  <c r="F297" i="118"/>
  <c r="F309" i="118"/>
  <c r="F277" i="118"/>
  <c r="F169" i="118"/>
  <c r="F321" i="118"/>
  <c r="F167" i="118"/>
  <c r="M166" i="118"/>
  <c r="L166" i="118"/>
  <c r="K166" i="118"/>
  <c r="J166" i="118"/>
  <c r="I166" i="118"/>
  <c r="H166" i="118"/>
  <c r="G166" i="118"/>
  <c r="F166" i="118"/>
  <c r="M464" i="118"/>
  <c r="M165" i="118"/>
  <c r="L464" i="118"/>
  <c r="L165" i="118"/>
  <c r="K464" i="118"/>
  <c r="K165" i="118"/>
  <c r="J464" i="118"/>
  <c r="J165" i="118"/>
  <c r="I464" i="118"/>
  <c r="I165" i="118"/>
  <c r="H464" i="118"/>
  <c r="H165" i="118"/>
  <c r="G464" i="118"/>
  <c r="G165" i="118"/>
  <c r="F464" i="118"/>
  <c r="F165" i="118"/>
  <c r="M319" i="118"/>
  <c r="M164" i="118"/>
  <c r="L432" i="130"/>
  <c r="L440" i="130"/>
  <c r="L439" i="130"/>
  <c r="L431" i="130"/>
  <c r="L453" i="130"/>
  <c r="L458" i="130"/>
  <c r="L444" i="130"/>
  <c r="L475" i="130"/>
  <c r="L464" i="130"/>
  <c r="L443" i="130"/>
  <c r="L442" i="130"/>
  <c r="L338" i="130"/>
  <c r="L337" i="130"/>
  <c r="L341" i="130"/>
  <c r="L344" i="130"/>
  <c r="L340" i="130"/>
  <c r="L350" i="130"/>
  <c r="L349" i="130"/>
  <c r="L336" i="130"/>
  <c r="L354" i="130"/>
  <c r="L357" i="130"/>
  <c r="L353" i="130"/>
  <c r="L352" i="130"/>
  <c r="L364" i="130"/>
  <c r="L370" i="130"/>
  <c r="L372" i="130"/>
  <c r="L376" i="130"/>
  <c r="L375" i="130"/>
  <c r="L363" i="130"/>
  <c r="L382" i="130"/>
  <c r="L381" i="130"/>
  <c r="L335" i="130"/>
  <c r="L388" i="130"/>
  <c r="L391" i="130"/>
  <c r="L386" i="130"/>
  <c r="L395" i="130"/>
  <c r="L385" i="130"/>
  <c r="L398" i="130"/>
  <c r="L409" i="130"/>
  <c r="L413" i="130"/>
  <c r="L416" i="130"/>
  <c r="L412" i="130"/>
  <c r="L420" i="130"/>
  <c r="L419" i="130"/>
  <c r="L427" i="130"/>
  <c r="L397" i="130"/>
  <c r="L384" i="130"/>
  <c r="L334" i="130"/>
  <c r="L332" i="130"/>
  <c r="L319" i="118"/>
  <c r="L164" i="118"/>
  <c r="K432" i="130"/>
  <c r="K440" i="130"/>
  <c r="K439" i="130"/>
  <c r="K431" i="130"/>
  <c r="K453" i="130"/>
  <c r="K458" i="130"/>
  <c r="K444" i="130"/>
  <c r="K475" i="130"/>
  <c r="K464" i="130"/>
  <c r="K443" i="130"/>
  <c r="K442" i="130"/>
  <c r="K338" i="130"/>
  <c r="K337" i="130"/>
  <c r="K341" i="130"/>
  <c r="K344" i="130"/>
  <c r="K340" i="130"/>
  <c r="K350" i="130"/>
  <c r="K349" i="130"/>
  <c r="K336" i="130"/>
  <c r="K354" i="130"/>
  <c r="K357" i="130"/>
  <c r="K353" i="130"/>
  <c r="K352" i="130"/>
  <c r="K364" i="130"/>
  <c r="K370" i="130"/>
  <c r="K372" i="130"/>
  <c r="K376" i="130"/>
  <c r="K375" i="130"/>
  <c r="K363" i="130"/>
  <c r="K382" i="130"/>
  <c r="K381" i="130"/>
  <c r="K335" i="130"/>
  <c r="K388" i="130"/>
  <c r="K391" i="130"/>
  <c r="K386" i="130"/>
  <c r="K395" i="130"/>
  <c r="K385" i="130"/>
  <c r="K398" i="130"/>
  <c r="K409" i="130"/>
  <c r="K413" i="130"/>
  <c r="K416" i="130"/>
  <c r="K412" i="130"/>
  <c r="K420" i="130"/>
  <c r="K419" i="130"/>
  <c r="K427" i="130"/>
  <c r="K397" i="130"/>
  <c r="K384" i="130"/>
  <c r="K334" i="130"/>
  <c r="K332" i="130"/>
  <c r="K319" i="118"/>
  <c r="K164" i="118"/>
  <c r="J432" i="130"/>
  <c r="J440" i="130"/>
  <c r="J439" i="130"/>
  <c r="J431" i="130"/>
  <c r="J453" i="130"/>
  <c r="J458" i="130"/>
  <c r="J444" i="130"/>
  <c r="J475" i="130"/>
  <c r="J464" i="130"/>
  <c r="J443" i="130"/>
  <c r="J442" i="130"/>
  <c r="J338" i="130"/>
  <c r="J337" i="130"/>
  <c r="J341" i="130"/>
  <c r="J344" i="130"/>
  <c r="J340" i="130"/>
  <c r="J350" i="130"/>
  <c r="J349" i="130"/>
  <c r="J336" i="130"/>
  <c r="J354" i="130"/>
  <c r="J357" i="130"/>
  <c r="J353" i="130"/>
  <c r="J352" i="130"/>
  <c r="J364" i="130"/>
  <c r="J370" i="130"/>
  <c r="J372" i="130"/>
  <c r="J376" i="130"/>
  <c r="J375" i="130"/>
  <c r="J363" i="130"/>
  <c r="J382" i="130"/>
  <c r="J381" i="130"/>
  <c r="J335" i="130"/>
  <c r="J388" i="130"/>
  <c r="J391" i="130"/>
  <c r="J386" i="130"/>
  <c r="J395" i="130"/>
  <c r="J385" i="130"/>
  <c r="J398" i="130"/>
  <c r="J409" i="130"/>
  <c r="J413" i="130"/>
  <c r="J416" i="130"/>
  <c r="J412" i="130"/>
  <c r="J420" i="130"/>
  <c r="J419" i="130"/>
  <c r="J427" i="130"/>
  <c r="J397" i="130"/>
  <c r="J384" i="130"/>
  <c r="J334" i="130"/>
  <c r="J332" i="130"/>
  <c r="J319" i="118"/>
  <c r="J164" i="118"/>
  <c r="I432" i="130"/>
  <c r="I440" i="130"/>
  <c r="I439" i="130"/>
  <c r="I431" i="130"/>
  <c r="I453" i="130"/>
  <c r="I458" i="130"/>
  <c r="I444" i="130"/>
  <c r="I475" i="130"/>
  <c r="I464" i="130"/>
  <c r="I443" i="130"/>
  <c r="I442" i="130"/>
  <c r="I338" i="130"/>
  <c r="I337" i="130"/>
  <c r="I341" i="130"/>
  <c r="I344" i="130"/>
  <c r="I340" i="130"/>
  <c r="I350" i="130"/>
  <c r="I349" i="130"/>
  <c r="I336" i="130"/>
  <c r="I354" i="130"/>
  <c r="I357" i="130"/>
  <c r="I353" i="130"/>
  <c r="I352" i="130"/>
  <c r="I364" i="130"/>
  <c r="I370" i="130"/>
  <c r="I372" i="130"/>
  <c r="I376" i="130"/>
  <c r="I375" i="130"/>
  <c r="I363" i="130"/>
  <c r="I382" i="130"/>
  <c r="I381" i="130"/>
  <c r="I335" i="130"/>
  <c r="I388" i="130"/>
  <c r="I391" i="130"/>
  <c r="I386" i="130"/>
  <c r="I395" i="130"/>
  <c r="I385" i="130"/>
  <c r="I398" i="130"/>
  <c r="I409" i="130"/>
  <c r="I413" i="130"/>
  <c r="I416" i="130"/>
  <c r="I412" i="130"/>
  <c r="I420" i="130"/>
  <c r="I419" i="130"/>
  <c r="I427" i="130"/>
  <c r="I397" i="130"/>
  <c r="I384" i="130"/>
  <c r="I334" i="130"/>
  <c r="I332" i="130"/>
  <c r="I319" i="118"/>
  <c r="I164" i="118"/>
  <c r="H432" i="130"/>
  <c r="H440" i="130"/>
  <c r="H439" i="130"/>
  <c r="H431" i="130"/>
  <c r="H453" i="130"/>
  <c r="H458" i="130"/>
  <c r="H444" i="130"/>
  <c r="H475" i="130"/>
  <c r="H464" i="130"/>
  <c r="H443" i="130"/>
  <c r="H442" i="130"/>
  <c r="H338" i="130"/>
  <c r="H337" i="130"/>
  <c r="H341" i="130"/>
  <c r="H344" i="130"/>
  <c r="H340" i="130"/>
  <c r="H350" i="130"/>
  <c r="H349" i="130"/>
  <c r="H336" i="130"/>
  <c r="H354" i="130"/>
  <c r="H357" i="130"/>
  <c r="H353" i="130"/>
  <c r="H352" i="130"/>
  <c r="H364" i="130"/>
  <c r="H370" i="130"/>
  <c r="H372" i="130"/>
  <c r="H376" i="130"/>
  <c r="H375" i="130"/>
  <c r="H363" i="130"/>
  <c r="H382" i="130"/>
  <c r="H381" i="130"/>
  <c r="H335" i="130"/>
  <c r="H388" i="130"/>
  <c r="H391" i="130"/>
  <c r="H386" i="130"/>
  <c r="H395" i="130"/>
  <c r="H385" i="130"/>
  <c r="H398" i="130"/>
  <c r="H409" i="130"/>
  <c r="H413" i="130"/>
  <c r="H416" i="130"/>
  <c r="H412" i="130"/>
  <c r="H420" i="130"/>
  <c r="H419" i="130"/>
  <c r="H427" i="130"/>
  <c r="H397" i="130"/>
  <c r="H384" i="130"/>
  <c r="H334" i="130"/>
  <c r="H332" i="130"/>
  <c r="H319" i="118"/>
  <c r="H164" i="118"/>
  <c r="G432" i="130"/>
  <c r="G440" i="130"/>
  <c r="G439" i="130"/>
  <c r="G431" i="130"/>
  <c r="G453" i="130"/>
  <c r="G458" i="130"/>
  <c r="G444" i="130"/>
  <c r="G475" i="130"/>
  <c r="G464" i="130"/>
  <c r="G443" i="130"/>
  <c r="G442" i="130"/>
  <c r="G338" i="130"/>
  <c r="G337" i="130"/>
  <c r="G341" i="130"/>
  <c r="G344" i="130"/>
  <c r="G340" i="130"/>
  <c r="G350" i="130"/>
  <c r="G349" i="130"/>
  <c r="G336" i="130"/>
  <c r="G354" i="130"/>
  <c r="G357" i="130"/>
  <c r="G353" i="130"/>
  <c r="G352" i="130"/>
  <c r="G364" i="130"/>
  <c r="G370" i="130"/>
  <c r="G372" i="130"/>
  <c r="G376" i="130"/>
  <c r="G375" i="130"/>
  <c r="G363" i="130"/>
  <c r="G382" i="130"/>
  <c r="G381" i="130"/>
  <c r="G335" i="130"/>
  <c r="G388" i="130"/>
  <c r="G391" i="130"/>
  <c r="G386" i="130"/>
  <c r="G395" i="130"/>
  <c r="G385" i="130"/>
  <c r="G398" i="130"/>
  <c r="G409" i="130"/>
  <c r="G413" i="130"/>
  <c r="G416" i="130"/>
  <c r="G412" i="130"/>
  <c r="G420" i="130"/>
  <c r="G419" i="130"/>
  <c r="G427" i="130"/>
  <c r="G397" i="130"/>
  <c r="G384" i="130"/>
  <c r="G334" i="130"/>
  <c r="G332" i="130"/>
  <c r="G319" i="118"/>
  <c r="G164" i="118"/>
  <c r="F432" i="130"/>
  <c r="F440" i="130"/>
  <c r="F439" i="130"/>
  <c r="F431" i="130"/>
  <c r="F453" i="130"/>
  <c r="F458" i="130"/>
  <c r="F444" i="130"/>
  <c r="F475" i="130"/>
  <c r="F464" i="130"/>
  <c r="F443" i="130"/>
  <c r="F442" i="130"/>
  <c r="F338" i="130"/>
  <c r="F337" i="130"/>
  <c r="F341" i="130"/>
  <c r="F344" i="130"/>
  <c r="F340" i="130"/>
  <c r="F350" i="130"/>
  <c r="F349" i="130"/>
  <c r="F336" i="130"/>
  <c r="F354" i="130"/>
  <c r="F357" i="130"/>
  <c r="F353" i="130"/>
  <c r="F352" i="130"/>
  <c r="F364" i="130"/>
  <c r="F370" i="130"/>
  <c r="F372" i="130"/>
  <c r="F376" i="130"/>
  <c r="F375" i="130"/>
  <c r="F363" i="130"/>
  <c r="F382" i="130"/>
  <c r="F381" i="130"/>
  <c r="F335" i="130"/>
  <c r="F388" i="130"/>
  <c r="F391" i="130"/>
  <c r="F386" i="130"/>
  <c r="F395" i="130"/>
  <c r="F385" i="130"/>
  <c r="F398" i="130"/>
  <c r="F409" i="130"/>
  <c r="F413" i="130"/>
  <c r="F416" i="130"/>
  <c r="F412" i="130"/>
  <c r="F420" i="130"/>
  <c r="F419" i="130"/>
  <c r="F427" i="130"/>
  <c r="F397" i="130"/>
  <c r="F384" i="130"/>
  <c r="F334" i="130"/>
  <c r="F332" i="130"/>
  <c r="F319" i="118"/>
  <c r="F164" i="118"/>
  <c r="M163" i="118"/>
  <c r="L163" i="118"/>
  <c r="K163" i="118"/>
  <c r="J163" i="118"/>
  <c r="I163" i="118"/>
  <c r="H163" i="118"/>
  <c r="G163" i="118"/>
  <c r="F163" i="118"/>
  <c r="M161" i="118"/>
  <c r="L161" i="118"/>
  <c r="K161" i="118"/>
  <c r="J161" i="118"/>
  <c r="I161" i="118"/>
  <c r="H161" i="118"/>
  <c r="G161" i="118"/>
  <c r="F161" i="118"/>
  <c r="M154" i="118"/>
  <c r="L154" i="118"/>
  <c r="K154" i="118"/>
  <c r="J154" i="118"/>
  <c r="I154" i="118"/>
  <c r="H154" i="118"/>
  <c r="G154" i="118"/>
  <c r="F154" i="118"/>
  <c r="M153" i="118"/>
  <c r="L153" i="118"/>
  <c r="K153" i="118"/>
  <c r="J153" i="118"/>
  <c r="I153" i="118"/>
  <c r="H153" i="118"/>
  <c r="G153" i="118"/>
  <c r="F153" i="118"/>
  <c r="M152" i="118"/>
  <c r="L152" i="118"/>
  <c r="K152" i="118"/>
  <c r="J152" i="118"/>
  <c r="I152" i="118"/>
  <c r="H152" i="118"/>
  <c r="G152" i="118"/>
  <c r="F152" i="118"/>
  <c r="M151" i="118"/>
  <c r="L151" i="118"/>
  <c r="K151" i="118"/>
  <c r="J151" i="118"/>
  <c r="I151" i="118"/>
  <c r="H151" i="118"/>
  <c r="G151" i="118"/>
  <c r="F151" i="118"/>
  <c r="M150" i="118"/>
  <c r="L150" i="118"/>
  <c r="K150" i="118"/>
  <c r="J150" i="118"/>
  <c r="I150" i="118"/>
  <c r="H150" i="118"/>
  <c r="G150" i="118"/>
  <c r="F150" i="118"/>
  <c r="M149" i="118"/>
  <c r="L149" i="118"/>
  <c r="K149" i="118"/>
  <c r="J149" i="118"/>
  <c r="I149" i="118"/>
  <c r="H149" i="118"/>
  <c r="G149" i="118"/>
  <c r="F149" i="118"/>
  <c r="M148" i="118"/>
  <c r="L148" i="118"/>
  <c r="K148" i="118"/>
  <c r="J148" i="118"/>
  <c r="I148" i="118"/>
  <c r="H148" i="118"/>
  <c r="G148" i="118"/>
  <c r="F148" i="118"/>
  <c r="M147" i="118"/>
  <c r="L147" i="118"/>
  <c r="K147" i="118"/>
  <c r="J147" i="118"/>
  <c r="I147" i="118"/>
  <c r="H147" i="118"/>
  <c r="G147" i="118"/>
  <c r="F147" i="118"/>
  <c r="M146" i="118"/>
  <c r="L146" i="118"/>
  <c r="K146" i="118"/>
  <c r="J146" i="118"/>
  <c r="I146" i="118"/>
  <c r="H146" i="118"/>
  <c r="G146" i="118"/>
  <c r="F146" i="118"/>
  <c r="M145" i="118"/>
  <c r="L145" i="118"/>
  <c r="K145" i="118"/>
  <c r="J145" i="118"/>
  <c r="I145" i="118"/>
  <c r="H145" i="118"/>
  <c r="G145" i="118"/>
  <c r="F145" i="118"/>
  <c r="M144" i="118"/>
  <c r="L144" i="118"/>
  <c r="K144" i="118"/>
  <c r="J144" i="118"/>
  <c r="I144" i="118"/>
  <c r="H144" i="118"/>
  <c r="G144" i="118"/>
  <c r="F144" i="118"/>
  <c r="M142" i="118"/>
  <c r="L142" i="118"/>
  <c r="K142" i="118"/>
  <c r="J142" i="118"/>
  <c r="I142" i="118"/>
  <c r="H142" i="118"/>
  <c r="G142" i="118"/>
  <c r="F142" i="118"/>
  <c r="M137" i="118"/>
  <c r="L137" i="118"/>
  <c r="K137" i="118"/>
  <c r="J137" i="118"/>
  <c r="I137" i="118"/>
  <c r="H137" i="118"/>
  <c r="G137" i="118"/>
  <c r="F137" i="118"/>
  <c r="M135" i="118"/>
  <c r="L135" i="118"/>
  <c r="K135" i="118"/>
  <c r="J135" i="118"/>
  <c r="I135" i="118"/>
  <c r="H135" i="118"/>
  <c r="G135" i="118"/>
  <c r="F135" i="118"/>
  <c r="M132" i="118"/>
  <c r="L132" i="118"/>
  <c r="K132" i="118"/>
  <c r="J132" i="118"/>
  <c r="I132" i="118"/>
  <c r="H132" i="118"/>
  <c r="G132" i="118"/>
  <c r="F132" i="118"/>
  <c r="M130" i="118"/>
  <c r="L130" i="118"/>
  <c r="K130" i="118"/>
  <c r="J130" i="118"/>
  <c r="I130" i="118"/>
  <c r="H130" i="118"/>
  <c r="G130" i="118"/>
  <c r="F130" i="118"/>
  <c r="M129" i="118"/>
  <c r="L129" i="118"/>
  <c r="K129" i="118"/>
  <c r="J129" i="118"/>
  <c r="I129" i="118"/>
  <c r="H129" i="118"/>
  <c r="G129" i="118"/>
  <c r="F129" i="118"/>
  <c r="M128" i="118"/>
  <c r="L128" i="118"/>
  <c r="K128" i="118"/>
  <c r="J128" i="118"/>
  <c r="I128" i="118"/>
  <c r="H128" i="118"/>
  <c r="G128" i="118"/>
  <c r="F128" i="118"/>
  <c r="M127" i="118"/>
  <c r="L127" i="118"/>
  <c r="K127" i="118"/>
  <c r="J127" i="118"/>
  <c r="I127" i="118"/>
  <c r="H127" i="118"/>
  <c r="G127" i="118"/>
  <c r="F127" i="118"/>
  <c r="M126" i="118"/>
  <c r="L126" i="118"/>
  <c r="K126" i="118"/>
  <c r="J126" i="118"/>
  <c r="I126" i="118"/>
  <c r="H126" i="118"/>
  <c r="G126" i="118"/>
  <c r="F126" i="118"/>
  <c r="M125" i="118"/>
  <c r="L125" i="118"/>
  <c r="K125" i="118"/>
  <c r="J125" i="118"/>
  <c r="I125" i="118"/>
  <c r="H125" i="118"/>
  <c r="G125" i="118"/>
  <c r="F125" i="118"/>
  <c r="M124" i="118"/>
  <c r="L124" i="118"/>
  <c r="K124" i="118"/>
  <c r="J124" i="118"/>
  <c r="I124" i="118"/>
  <c r="H124" i="118"/>
  <c r="G124" i="118"/>
  <c r="F124" i="118"/>
  <c r="M123" i="118"/>
  <c r="L123" i="118"/>
  <c r="K123" i="118"/>
  <c r="J123" i="118"/>
  <c r="I123" i="118"/>
  <c r="H123" i="118"/>
  <c r="G123" i="118"/>
  <c r="F123" i="118"/>
  <c r="M121" i="118"/>
  <c r="L121" i="118"/>
  <c r="K121" i="118"/>
  <c r="J121" i="118"/>
  <c r="I121" i="118"/>
  <c r="H121" i="118"/>
  <c r="G121" i="118"/>
  <c r="F121" i="118"/>
  <c r="M120" i="118"/>
  <c r="L120" i="118"/>
  <c r="K120" i="118"/>
  <c r="J120" i="118"/>
  <c r="I120" i="118"/>
  <c r="H120" i="118"/>
  <c r="G120" i="118"/>
  <c r="F120" i="118"/>
  <c r="M119" i="118"/>
  <c r="L119" i="118"/>
  <c r="K119" i="118"/>
  <c r="J119" i="118"/>
  <c r="I119" i="118"/>
  <c r="H119" i="118"/>
  <c r="G119" i="118"/>
  <c r="F119" i="118"/>
  <c r="M118" i="118"/>
  <c r="L118" i="118"/>
  <c r="K118" i="118"/>
  <c r="J118" i="118"/>
  <c r="I118" i="118"/>
  <c r="H118" i="118"/>
  <c r="G118" i="118"/>
  <c r="F118" i="118"/>
  <c r="M117" i="118"/>
  <c r="L117" i="118"/>
  <c r="K117" i="118"/>
  <c r="J117" i="118"/>
  <c r="I117" i="118"/>
  <c r="H117" i="118"/>
  <c r="G117" i="118"/>
  <c r="F117" i="118"/>
  <c r="M116" i="118"/>
  <c r="L116" i="118"/>
  <c r="K116" i="118"/>
  <c r="J116" i="118"/>
  <c r="I116" i="118"/>
  <c r="H116" i="118"/>
  <c r="G116" i="118"/>
  <c r="F116" i="118"/>
  <c r="M115" i="118"/>
  <c r="L115" i="118"/>
  <c r="K115" i="118"/>
  <c r="J115" i="118"/>
  <c r="I115" i="118"/>
  <c r="H115" i="118"/>
  <c r="G115" i="118"/>
  <c r="F115" i="118"/>
  <c r="M114" i="118"/>
  <c r="L114" i="118"/>
  <c r="K114" i="118"/>
  <c r="J114" i="118"/>
  <c r="I114" i="118"/>
  <c r="H114" i="118"/>
  <c r="G114" i="118"/>
  <c r="F114" i="118"/>
  <c r="M112" i="118"/>
  <c r="L112" i="118"/>
  <c r="K112" i="118"/>
  <c r="J112" i="118"/>
  <c r="I112" i="118"/>
  <c r="H112" i="118"/>
  <c r="G112" i="118"/>
  <c r="F112" i="118"/>
  <c r="M111" i="118"/>
  <c r="L111" i="118"/>
  <c r="K111" i="118"/>
  <c r="J111" i="118"/>
  <c r="I111" i="118"/>
  <c r="H111" i="118"/>
  <c r="G111" i="118"/>
  <c r="F111" i="118"/>
  <c r="M109" i="118"/>
  <c r="L109" i="118"/>
  <c r="K109" i="118"/>
  <c r="J109" i="118"/>
  <c r="I109" i="118"/>
  <c r="H109" i="118"/>
  <c r="G109" i="118"/>
  <c r="F109" i="118"/>
  <c r="M106" i="118"/>
  <c r="L106" i="118"/>
  <c r="K106" i="118"/>
  <c r="J106" i="118"/>
  <c r="I106" i="118"/>
  <c r="H106" i="118"/>
  <c r="G106" i="118"/>
  <c r="F106" i="118"/>
  <c r="M103" i="118"/>
  <c r="L103" i="118"/>
  <c r="K103" i="118"/>
  <c r="J103" i="118"/>
  <c r="I103" i="118"/>
  <c r="H103" i="118"/>
  <c r="G103" i="118"/>
  <c r="F103" i="118"/>
  <c r="M101" i="118"/>
  <c r="L101" i="118"/>
  <c r="K101" i="118"/>
  <c r="J101" i="118"/>
  <c r="I101" i="118"/>
  <c r="H101" i="118"/>
  <c r="G101" i="118"/>
  <c r="F101" i="118"/>
  <c r="M99" i="118"/>
  <c r="L99" i="118"/>
  <c r="K99" i="118"/>
  <c r="J99" i="118"/>
  <c r="I99" i="118"/>
  <c r="H99" i="118"/>
  <c r="G99" i="118"/>
  <c r="F99" i="118"/>
  <c r="M98" i="118"/>
  <c r="L98" i="118"/>
  <c r="K98" i="118"/>
  <c r="J98" i="118"/>
  <c r="I98" i="118"/>
  <c r="H98" i="118"/>
  <c r="G98" i="118"/>
  <c r="F98" i="118"/>
  <c r="M97" i="118"/>
  <c r="L97" i="118"/>
  <c r="K97" i="118"/>
  <c r="J97" i="118"/>
  <c r="I97" i="118"/>
  <c r="H97" i="118"/>
  <c r="G97" i="118"/>
  <c r="F97" i="118"/>
  <c r="M96" i="118"/>
  <c r="L96" i="118"/>
  <c r="K96" i="118"/>
  <c r="J96" i="118"/>
  <c r="I96" i="118"/>
  <c r="H96" i="118"/>
  <c r="G96" i="118"/>
  <c r="F96" i="118"/>
  <c r="M95" i="118"/>
  <c r="L95" i="118"/>
  <c r="K95" i="118"/>
  <c r="J95" i="118"/>
  <c r="I95" i="118"/>
  <c r="H95" i="118"/>
  <c r="G95" i="118"/>
  <c r="F95" i="118"/>
  <c r="M94" i="118"/>
  <c r="L94" i="118"/>
  <c r="K94" i="118"/>
  <c r="J94" i="118"/>
  <c r="I94" i="118"/>
  <c r="H94" i="118"/>
  <c r="G94" i="118"/>
  <c r="F94" i="118"/>
  <c r="M93" i="118"/>
  <c r="L93" i="118"/>
  <c r="K93" i="118"/>
  <c r="J93" i="118"/>
  <c r="I93" i="118"/>
  <c r="H93" i="118"/>
  <c r="G93" i="118"/>
  <c r="F93" i="118"/>
  <c r="M92" i="118"/>
  <c r="L92" i="118"/>
  <c r="K92" i="118"/>
  <c r="J92" i="118"/>
  <c r="I92" i="118"/>
  <c r="H92" i="118"/>
  <c r="G92" i="118"/>
  <c r="F92" i="118"/>
  <c r="M91" i="118"/>
  <c r="L91" i="118"/>
  <c r="K91" i="118"/>
  <c r="J91" i="118"/>
  <c r="I91" i="118"/>
  <c r="H91" i="118"/>
  <c r="G91" i="118"/>
  <c r="F91" i="118"/>
  <c r="M90" i="118"/>
  <c r="L90" i="118"/>
  <c r="K90" i="118"/>
  <c r="J90" i="118"/>
  <c r="I90" i="118"/>
  <c r="H90" i="118"/>
  <c r="G90" i="118"/>
  <c r="F90" i="118"/>
  <c r="M89" i="118"/>
  <c r="L89" i="118"/>
  <c r="K89" i="118"/>
  <c r="J89" i="118"/>
  <c r="I89" i="118"/>
  <c r="H89" i="118"/>
  <c r="G89" i="118"/>
  <c r="F89" i="118"/>
  <c r="M87" i="118"/>
  <c r="L87" i="118"/>
  <c r="K87" i="118"/>
  <c r="J87" i="118"/>
  <c r="I87" i="118"/>
  <c r="H87" i="118"/>
  <c r="G87" i="118"/>
  <c r="F87" i="118"/>
  <c r="M86" i="118"/>
  <c r="L86" i="118"/>
  <c r="K86" i="118"/>
  <c r="J86" i="118"/>
  <c r="I86" i="118"/>
  <c r="H86" i="118"/>
  <c r="G86" i="118"/>
  <c r="F86" i="118"/>
  <c r="M85" i="118"/>
  <c r="L85" i="118"/>
  <c r="K85" i="118"/>
  <c r="J85" i="118"/>
  <c r="I85" i="118"/>
  <c r="H85" i="118"/>
  <c r="G85" i="118"/>
  <c r="F85" i="118"/>
  <c r="M84" i="118"/>
  <c r="L84" i="118"/>
  <c r="K84" i="118"/>
  <c r="J84" i="118"/>
  <c r="I84" i="118"/>
  <c r="H84" i="118"/>
  <c r="G84" i="118"/>
  <c r="F84" i="118"/>
  <c r="M83" i="118"/>
  <c r="L83" i="118"/>
  <c r="K83" i="118"/>
  <c r="J83" i="118"/>
  <c r="I83" i="118"/>
  <c r="H83" i="118"/>
  <c r="G83" i="118"/>
  <c r="F83" i="118"/>
  <c r="M82" i="118"/>
  <c r="L82" i="118"/>
  <c r="K82" i="118"/>
  <c r="J82" i="118"/>
  <c r="I82" i="118"/>
  <c r="H82" i="118"/>
  <c r="G82" i="118"/>
  <c r="F82" i="118"/>
  <c r="M81" i="118"/>
  <c r="L81" i="118"/>
  <c r="K81" i="118"/>
  <c r="J81" i="118"/>
  <c r="I81" i="118"/>
  <c r="H81" i="118"/>
  <c r="G81" i="118"/>
  <c r="F81" i="118"/>
  <c r="M80" i="118"/>
  <c r="L80" i="118"/>
  <c r="K80" i="118"/>
  <c r="J80" i="118"/>
  <c r="I80" i="118"/>
  <c r="H80" i="118"/>
  <c r="G80" i="118"/>
  <c r="F80" i="118"/>
  <c r="M79" i="118"/>
  <c r="L79" i="118"/>
  <c r="K79" i="118"/>
  <c r="J79" i="118"/>
  <c r="I79" i="118"/>
  <c r="H79" i="118"/>
  <c r="G79" i="118"/>
  <c r="F79" i="118"/>
  <c r="M78" i="118"/>
  <c r="L78" i="118"/>
  <c r="K78" i="118"/>
  <c r="J78" i="118"/>
  <c r="I78" i="118"/>
  <c r="H78" i="118"/>
  <c r="G78" i="118"/>
  <c r="F78" i="118"/>
  <c r="M77" i="118"/>
  <c r="L77" i="118"/>
  <c r="K77" i="118"/>
  <c r="J77" i="118"/>
  <c r="I77" i="118"/>
  <c r="H77" i="118"/>
  <c r="G77" i="118"/>
  <c r="F77" i="118"/>
  <c r="M76" i="118"/>
  <c r="L76" i="118"/>
  <c r="K76" i="118"/>
  <c r="J76" i="118"/>
  <c r="I76" i="118"/>
  <c r="H76" i="118"/>
  <c r="G76" i="118"/>
  <c r="F76" i="118"/>
  <c r="M75" i="118"/>
  <c r="L75" i="118"/>
  <c r="K75" i="118"/>
  <c r="J75" i="118"/>
  <c r="I75" i="118"/>
  <c r="H75" i="118"/>
  <c r="G75" i="118"/>
  <c r="F75" i="118"/>
  <c r="M74" i="118"/>
  <c r="L74" i="118"/>
  <c r="K74" i="118"/>
  <c r="J74" i="118"/>
  <c r="I74" i="118"/>
  <c r="H74" i="118"/>
  <c r="G74" i="118"/>
  <c r="F74" i="118"/>
  <c r="M73" i="118"/>
  <c r="L73" i="118"/>
  <c r="K73" i="118"/>
  <c r="J73" i="118"/>
  <c r="I73" i="118"/>
  <c r="H73" i="118"/>
  <c r="G73" i="118"/>
  <c r="F73" i="118"/>
  <c r="M72" i="118"/>
  <c r="L72" i="118"/>
  <c r="K72" i="118"/>
  <c r="J72" i="118"/>
  <c r="I72" i="118"/>
  <c r="H72" i="118"/>
  <c r="G72" i="118"/>
  <c r="F72" i="118"/>
  <c r="M71" i="118"/>
  <c r="L71" i="118"/>
  <c r="K71" i="118"/>
  <c r="J71" i="118"/>
  <c r="I71" i="118"/>
  <c r="H71" i="118"/>
  <c r="G71" i="118"/>
  <c r="F71" i="118"/>
  <c r="M69" i="118"/>
  <c r="L69" i="118"/>
  <c r="K69" i="118"/>
  <c r="J69" i="118"/>
  <c r="I69" i="118"/>
  <c r="H69" i="118"/>
  <c r="G69" i="118"/>
  <c r="F69" i="118"/>
  <c r="M68" i="118"/>
  <c r="L68" i="118"/>
  <c r="K68" i="118"/>
  <c r="J68" i="118"/>
  <c r="I68" i="118"/>
  <c r="H68" i="118"/>
  <c r="G68" i="118"/>
  <c r="F68" i="118"/>
  <c r="M67" i="118"/>
  <c r="L67" i="118"/>
  <c r="K67" i="118"/>
  <c r="J67" i="118"/>
  <c r="I67" i="118"/>
  <c r="H67" i="118"/>
  <c r="G67" i="118"/>
  <c r="F67" i="118"/>
  <c r="M66" i="118"/>
  <c r="L66" i="118"/>
  <c r="K66" i="118"/>
  <c r="J66" i="118"/>
  <c r="I66" i="118"/>
  <c r="H66" i="118"/>
  <c r="G66" i="118"/>
  <c r="F66" i="118"/>
  <c r="M65" i="118"/>
  <c r="L65" i="118"/>
  <c r="K65" i="118"/>
  <c r="J65" i="118"/>
  <c r="I65" i="118"/>
  <c r="H65" i="118"/>
  <c r="G65" i="118"/>
  <c r="F65" i="118"/>
  <c r="M64" i="118"/>
  <c r="L64" i="118"/>
  <c r="K64" i="118"/>
  <c r="J64" i="118"/>
  <c r="I64" i="118"/>
  <c r="H64" i="118"/>
  <c r="G64" i="118"/>
  <c r="F64" i="118"/>
  <c r="M63" i="118"/>
  <c r="L63" i="118"/>
  <c r="K63" i="118"/>
  <c r="J63" i="118"/>
  <c r="I63" i="118"/>
  <c r="H63" i="118"/>
  <c r="G63" i="118"/>
  <c r="F63" i="118"/>
  <c r="M61" i="118"/>
  <c r="L61" i="118"/>
  <c r="K61" i="118"/>
  <c r="J61" i="118"/>
  <c r="I61" i="118"/>
  <c r="H61" i="118"/>
  <c r="G61" i="118"/>
  <c r="F61" i="118"/>
  <c r="M60" i="118"/>
  <c r="L60" i="118"/>
  <c r="K60" i="118"/>
  <c r="J60" i="118"/>
  <c r="I60" i="118"/>
  <c r="H60" i="118"/>
  <c r="G60" i="118"/>
  <c r="F60" i="118"/>
  <c r="M58" i="118"/>
  <c r="L58" i="118"/>
  <c r="K58" i="118"/>
  <c r="J58" i="118"/>
  <c r="I58" i="118"/>
  <c r="H58" i="118"/>
  <c r="G58" i="118"/>
  <c r="F58" i="118"/>
  <c r="M55" i="118"/>
  <c r="L55" i="118"/>
  <c r="K55" i="118"/>
  <c r="J55" i="118"/>
  <c r="I55" i="118"/>
  <c r="H55" i="118"/>
  <c r="G55" i="118"/>
  <c r="F55" i="118"/>
  <c r="M53" i="118"/>
  <c r="L53" i="118"/>
  <c r="K53" i="118"/>
  <c r="J53" i="118"/>
  <c r="I53" i="118"/>
  <c r="H53" i="118"/>
  <c r="G53" i="118"/>
  <c r="F53" i="118"/>
  <c r="M52" i="118"/>
  <c r="L52" i="118"/>
  <c r="K52" i="118"/>
  <c r="J52" i="118"/>
  <c r="I52" i="118"/>
  <c r="H52" i="118"/>
  <c r="G52" i="118"/>
  <c r="F52" i="118"/>
  <c r="M51" i="118"/>
  <c r="L51" i="118"/>
  <c r="K51" i="118"/>
  <c r="J51" i="118"/>
  <c r="I51" i="118"/>
  <c r="H51" i="118"/>
  <c r="G51" i="118"/>
  <c r="F51" i="118"/>
  <c r="M50" i="118"/>
  <c r="L50" i="118"/>
  <c r="K50" i="118"/>
  <c r="J50" i="118"/>
  <c r="I50" i="118"/>
  <c r="H50" i="118"/>
  <c r="G50" i="118"/>
  <c r="F50" i="118"/>
  <c r="M49" i="118"/>
  <c r="L49" i="118"/>
  <c r="K49" i="118"/>
  <c r="J49" i="118"/>
  <c r="I49" i="118"/>
  <c r="H49" i="118"/>
  <c r="G49" i="118"/>
  <c r="F49" i="118"/>
  <c r="M48" i="118"/>
  <c r="L48" i="118"/>
  <c r="K48" i="118"/>
  <c r="J48" i="118"/>
  <c r="I48" i="118"/>
  <c r="H48" i="118"/>
  <c r="G48" i="118"/>
  <c r="F48" i="118"/>
  <c r="M47" i="118"/>
  <c r="L47" i="118"/>
  <c r="K47" i="118"/>
  <c r="J47" i="118"/>
  <c r="I47" i="118"/>
  <c r="H47" i="118"/>
  <c r="G47" i="118"/>
  <c r="F47" i="118"/>
  <c r="M46" i="118"/>
  <c r="L46" i="118"/>
  <c r="K46" i="118"/>
  <c r="J46" i="118"/>
  <c r="I46" i="118"/>
  <c r="H46" i="118"/>
  <c r="G46" i="118"/>
  <c r="F46" i="118"/>
  <c r="M45" i="118"/>
  <c r="L45" i="118"/>
  <c r="K45" i="118"/>
  <c r="J45" i="118"/>
  <c r="I45" i="118"/>
  <c r="H45" i="118"/>
  <c r="G45" i="118"/>
  <c r="F45" i="118"/>
  <c r="M44" i="118"/>
  <c r="L44" i="118"/>
  <c r="K44" i="118"/>
  <c r="J44" i="118"/>
  <c r="I44" i="118"/>
  <c r="H44" i="118"/>
  <c r="G44" i="118"/>
  <c r="F44" i="118"/>
  <c r="M42" i="118"/>
  <c r="L42" i="118"/>
  <c r="K42" i="118"/>
  <c r="J42" i="118"/>
  <c r="I42" i="118"/>
  <c r="H42" i="118"/>
  <c r="G42" i="118"/>
  <c r="F42" i="118"/>
  <c r="M41" i="118"/>
  <c r="L41" i="118"/>
  <c r="K41" i="118"/>
  <c r="J41" i="118"/>
  <c r="I41" i="118"/>
  <c r="H41" i="118"/>
  <c r="G41" i="118"/>
  <c r="F41" i="118"/>
  <c r="M40" i="118"/>
  <c r="L40" i="118"/>
  <c r="K40" i="118"/>
  <c r="J40" i="118"/>
  <c r="I40" i="118"/>
  <c r="H40" i="118"/>
  <c r="G40" i="118"/>
  <c r="F40" i="118"/>
  <c r="M39" i="118"/>
  <c r="L39" i="118"/>
  <c r="K39" i="118"/>
  <c r="J39" i="118"/>
  <c r="I39" i="118"/>
  <c r="H39" i="118"/>
  <c r="G39" i="118"/>
  <c r="F39" i="118"/>
  <c r="M38" i="118"/>
  <c r="L38" i="118"/>
  <c r="K38" i="118"/>
  <c r="J38" i="118"/>
  <c r="I38" i="118"/>
  <c r="H38" i="118"/>
  <c r="G38" i="118"/>
  <c r="F38" i="118"/>
  <c r="M37" i="118"/>
  <c r="L37" i="118"/>
  <c r="K37" i="118"/>
  <c r="J37" i="118"/>
  <c r="I37" i="118"/>
  <c r="H37" i="118"/>
  <c r="G37" i="118"/>
  <c r="F37" i="118"/>
  <c r="M35" i="118"/>
  <c r="L35" i="118"/>
  <c r="K35" i="118"/>
  <c r="J35" i="118"/>
  <c r="I35" i="118"/>
  <c r="H35" i="118"/>
  <c r="G35" i="118"/>
  <c r="F35" i="118"/>
  <c r="M32" i="118"/>
  <c r="L32" i="118"/>
  <c r="K32" i="118"/>
  <c r="J32" i="118"/>
  <c r="I32" i="118"/>
  <c r="H32" i="118"/>
  <c r="G32" i="118"/>
  <c r="F32" i="118"/>
  <c r="M31" i="118"/>
  <c r="L31" i="118"/>
  <c r="K31" i="118"/>
  <c r="J31" i="118"/>
  <c r="I31" i="118"/>
  <c r="H31" i="118"/>
  <c r="G31" i="118"/>
  <c r="F31" i="118"/>
  <c r="M26" i="118"/>
  <c r="L26" i="118"/>
  <c r="K26" i="118"/>
  <c r="J26" i="118"/>
  <c r="I26" i="118"/>
  <c r="H26" i="118"/>
  <c r="G26" i="118"/>
  <c r="F26" i="118"/>
  <c r="M25" i="118"/>
  <c r="L25" i="118"/>
  <c r="K25" i="118"/>
  <c r="J25" i="118"/>
  <c r="I25" i="118"/>
  <c r="H25" i="118"/>
  <c r="G25" i="118"/>
  <c r="F25" i="118"/>
  <c r="M23" i="118"/>
  <c r="L23" i="118"/>
  <c r="K23" i="118"/>
  <c r="J23" i="118"/>
  <c r="I23" i="118"/>
  <c r="H23" i="118"/>
  <c r="G23" i="118"/>
  <c r="F23" i="118"/>
  <c r="M18" i="118"/>
  <c r="L18" i="118"/>
  <c r="K18" i="118"/>
  <c r="J18" i="118"/>
  <c r="I18" i="118"/>
  <c r="H18" i="118"/>
  <c r="G18" i="118"/>
  <c r="F18" i="118"/>
  <c r="M17" i="118"/>
  <c r="L17" i="118"/>
  <c r="K17" i="118"/>
  <c r="J17" i="118"/>
  <c r="I17" i="118"/>
  <c r="H17" i="118"/>
  <c r="G17" i="118"/>
  <c r="F17" i="118"/>
  <c r="M16" i="118"/>
  <c r="L16" i="118"/>
  <c r="K16" i="118"/>
  <c r="J16" i="118"/>
  <c r="I16" i="118"/>
  <c r="H16" i="118"/>
  <c r="G16" i="118"/>
  <c r="F16" i="118"/>
  <c r="M14" i="118"/>
  <c r="L14" i="118"/>
  <c r="K14" i="118"/>
  <c r="J14" i="118"/>
  <c r="I14" i="118"/>
  <c r="H14" i="118"/>
  <c r="G14" i="118"/>
  <c r="F14" i="118"/>
  <c r="M13" i="118"/>
  <c r="L13" i="118"/>
  <c r="K13" i="118"/>
  <c r="J13" i="118"/>
  <c r="I13" i="118"/>
  <c r="H13" i="118"/>
  <c r="G13" i="118"/>
  <c r="F13" i="118"/>
  <c r="M12" i="118"/>
  <c r="L12" i="118"/>
  <c r="K12" i="118"/>
  <c r="J12" i="118"/>
  <c r="I12" i="118"/>
  <c r="H12" i="118"/>
  <c r="G12" i="118"/>
  <c r="F12" i="118"/>
  <c r="E99" i="118"/>
  <c r="E98" i="118"/>
  <c r="E89" i="118"/>
  <c r="E91" i="118"/>
  <c r="E90" i="118"/>
  <c r="E96" i="118"/>
  <c r="E97" i="118"/>
  <c r="E95" i="118"/>
  <c r="E93" i="118"/>
  <c r="E92" i="118"/>
  <c r="E94" i="118"/>
  <c r="E87" i="118"/>
  <c r="E44" i="118"/>
  <c r="E50" i="118"/>
  <c r="E49" i="118"/>
  <c r="E51" i="118"/>
  <c r="E48" i="118"/>
  <c r="E60" i="118"/>
  <c r="E46" i="118"/>
  <c r="E47" i="118"/>
  <c r="E45" i="118"/>
  <c r="E52" i="118"/>
  <c r="E53" i="118"/>
  <c r="E55" i="118"/>
  <c r="E58" i="118"/>
  <c r="E42" i="118"/>
  <c r="E79" i="118"/>
  <c r="E74" i="118"/>
  <c r="E73" i="118"/>
  <c r="E78" i="118"/>
  <c r="E72" i="118"/>
  <c r="E75" i="118"/>
  <c r="E76" i="118"/>
  <c r="E77" i="118"/>
  <c r="E80" i="118"/>
  <c r="E71" i="118"/>
  <c r="E86" i="118"/>
  <c r="E82" i="118"/>
  <c r="E83" i="118"/>
  <c r="E84" i="118"/>
  <c r="E81" i="118"/>
  <c r="E85" i="118"/>
  <c r="E69" i="118"/>
  <c r="E66" i="118"/>
  <c r="E68" i="118"/>
  <c r="E67" i="118"/>
  <c r="E64" i="118"/>
  <c r="E65" i="118"/>
  <c r="E63" i="118"/>
  <c r="E61" i="118"/>
  <c r="E41" i="118"/>
  <c r="E17" i="118"/>
  <c r="E16" i="118"/>
  <c r="E14" i="118"/>
  <c r="E23" i="118"/>
  <c r="E18" i="118"/>
  <c r="E25" i="118"/>
  <c r="E26" i="118"/>
  <c r="E13" i="118"/>
  <c r="E111" i="118"/>
  <c r="E109" i="118"/>
  <c r="E103" i="118"/>
  <c r="E106" i="118"/>
  <c r="E101" i="118"/>
  <c r="E119" i="118"/>
  <c r="E116" i="118"/>
  <c r="E117" i="118"/>
  <c r="E115" i="118"/>
  <c r="E114" i="118"/>
  <c r="E275" i="118"/>
  <c r="E118" i="118"/>
  <c r="E112" i="118"/>
  <c r="E146" i="118"/>
  <c r="E147" i="118"/>
  <c r="E145" i="118"/>
  <c r="E144" i="118"/>
  <c r="E151" i="118"/>
  <c r="E150" i="118"/>
  <c r="E149" i="118"/>
  <c r="E148" i="118"/>
  <c r="E153" i="118"/>
  <c r="E142" i="118"/>
  <c r="E126" i="118"/>
  <c r="E124" i="118"/>
  <c r="E125" i="118"/>
  <c r="E127" i="118"/>
  <c r="E123" i="118"/>
  <c r="E129" i="118"/>
  <c r="E128" i="118"/>
  <c r="E121" i="118"/>
  <c r="E132" i="118"/>
  <c r="E130" i="118"/>
  <c r="E154" i="118"/>
  <c r="E137" i="118"/>
  <c r="E135" i="118"/>
  <c r="E120" i="118"/>
  <c r="E38" i="118"/>
  <c r="E37" i="118"/>
  <c r="E40" i="118"/>
  <c r="E39" i="118"/>
  <c r="E35" i="118"/>
  <c r="E32" i="118"/>
  <c r="E31" i="118"/>
  <c r="E12" i="118"/>
  <c r="E199" i="118"/>
  <c r="E198" i="118"/>
  <c r="E173" i="118"/>
  <c r="E171" i="118"/>
  <c r="E175" i="118"/>
  <c r="E183" i="118"/>
  <c r="E170" i="118"/>
  <c r="E272" i="118"/>
  <c r="E269" i="118"/>
  <c r="E280" i="118"/>
  <c r="E278" i="118"/>
  <c r="E285" i="118"/>
  <c r="E292" i="118"/>
  <c r="E290" i="118"/>
  <c r="E309" i="118"/>
  <c r="E277" i="118"/>
  <c r="E189" i="118"/>
  <c r="E188" i="118"/>
  <c r="E169" i="118"/>
  <c r="E444" i="130"/>
  <c r="E475" i="130"/>
  <c r="E464" i="130"/>
  <c r="E443" i="130"/>
  <c r="E442" i="130"/>
  <c r="E420" i="130"/>
  <c r="E423" i="130"/>
  <c r="E432" i="130"/>
  <c r="E440" i="130"/>
  <c r="E439" i="130"/>
  <c r="E431" i="130"/>
  <c r="E419" i="130"/>
  <c r="E398" i="130"/>
  <c r="E411" i="130"/>
  <c r="E409" i="130"/>
  <c r="E413" i="130"/>
  <c r="E416" i="130"/>
  <c r="E412" i="130"/>
  <c r="E397" i="130"/>
  <c r="E388" i="130"/>
  <c r="E391" i="130"/>
  <c r="E386" i="130"/>
  <c r="E395" i="130"/>
  <c r="E385" i="130"/>
  <c r="E384" i="130"/>
  <c r="E338" i="130"/>
  <c r="E337" i="130"/>
  <c r="E341" i="130"/>
  <c r="E344" i="130"/>
  <c r="E340" i="130"/>
  <c r="E350" i="130"/>
  <c r="E349" i="130"/>
  <c r="E336" i="130"/>
  <c r="E354" i="130"/>
  <c r="E357" i="130"/>
  <c r="E353" i="130"/>
  <c r="E352" i="130"/>
  <c r="E366" i="130"/>
  <c r="E369" i="130"/>
  <c r="E364" i="130"/>
  <c r="E370" i="130"/>
  <c r="E372" i="130"/>
  <c r="E376" i="130"/>
  <c r="E375" i="130"/>
  <c r="E363" i="130"/>
  <c r="E382" i="130"/>
  <c r="E381" i="130"/>
  <c r="E335" i="130"/>
  <c r="E334" i="130"/>
  <c r="E332" i="130"/>
  <c r="E321" i="118"/>
  <c r="E49" i="130"/>
  <c r="E46" i="130"/>
  <c r="L46" i="130"/>
  <c r="K46" i="130"/>
  <c r="J46" i="130"/>
  <c r="E103" i="130"/>
  <c r="E91" i="130"/>
  <c r="E24" i="130"/>
  <c r="L478" i="130"/>
  <c r="K478" i="130"/>
  <c r="J478" i="130"/>
  <c r="I478" i="130"/>
  <c r="H478" i="130"/>
  <c r="G478" i="130"/>
  <c r="F478" i="130"/>
  <c r="E478" i="130"/>
  <c r="E485" i="130"/>
  <c r="E491" i="130"/>
  <c r="E484" i="130"/>
  <c r="E483" i="130"/>
  <c r="E482" i="130"/>
  <c r="E495" i="130"/>
  <c r="E494" i="130"/>
  <c r="E502" i="130"/>
  <c r="E507" i="130"/>
  <c r="E506" i="130"/>
  <c r="E501" i="130"/>
  <c r="E513" i="130"/>
  <c r="E522" i="130"/>
  <c r="E526" i="130"/>
  <c r="E533" i="130"/>
  <c r="E542" i="130"/>
  <c r="E547" i="130"/>
  <c r="E551" i="130"/>
  <c r="E512" i="130"/>
  <c r="E557" i="130"/>
  <c r="E555" i="130"/>
  <c r="E511" i="130"/>
  <c r="E510" i="130"/>
  <c r="E561" i="130"/>
  <c r="E564" i="130"/>
  <c r="E567" i="130"/>
  <c r="E570" i="130"/>
  <c r="E575" i="130"/>
  <c r="E578" i="130"/>
  <c r="E583" i="130"/>
  <c r="E588" i="130"/>
  <c r="E593" i="130"/>
  <c r="E598" i="130"/>
  <c r="E603" i="130"/>
  <c r="E608" i="130"/>
  <c r="E613" i="130"/>
  <c r="E618" i="130"/>
  <c r="E560" i="130"/>
  <c r="E623" i="130"/>
  <c r="L667" i="130"/>
  <c r="K667" i="130"/>
  <c r="J667" i="130"/>
  <c r="I667" i="130"/>
  <c r="H667" i="130"/>
  <c r="G667" i="130"/>
  <c r="F667" i="130"/>
  <c r="L664" i="130"/>
  <c r="K664" i="130"/>
  <c r="J664" i="130"/>
  <c r="I664" i="130"/>
  <c r="H664" i="130"/>
  <c r="G664" i="130"/>
  <c r="F664" i="130"/>
  <c r="L659" i="130"/>
  <c r="K659" i="130"/>
  <c r="J659" i="130"/>
  <c r="I659" i="130"/>
  <c r="H659" i="130"/>
  <c r="G659" i="130"/>
  <c r="F659" i="130"/>
  <c r="L656" i="130"/>
  <c r="K656" i="130"/>
  <c r="J656" i="130"/>
  <c r="I656" i="130"/>
  <c r="H656" i="130"/>
  <c r="G656" i="130"/>
  <c r="F656" i="130"/>
  <c r="L652" i="130"/>
  <c r="K652" i="130"/>
  <c r="J652" i="130"/>
  <c r="I652" i="130"/>
  <c r="H652" i="130"/>
  <c r="G652" i="130"/>
  <c r="F652" i="130"/>
  <c r="L648" i="130"/>
  <c r="K648" i="130"/>
  <c r="J648" i="130"/>
  <c r="I648" i="130"/>
  <c r="H648" i="130"/>
  <c r="G648" i="130"/>
  <c r="F648" i="130"/>
  <c r="L644" i="130"/>
  <c r="K644" i="130"/>
  <c r="J644" i="130"/>
  <c r="I644" i="130"/>
  <c r="H644" i="130"/>
  <c r="G644" i="130"/>
  <c r="F644" i="130"/>
  <c r="L640" i="130"/>
  <c r="K640" i="130"/>
  <c r="J640" i="130"/>
  <c r="I640" i="130"/>
  <c r="H640" i="130"/>
  <c r="G640" i="130"/>
  <c r="F640" i="130"/>
  <c r="L636" i="130"/>
  <c r="K636" i="130"/>
  <c r="J636" i="130"/>
  <c r="I636" i="130"/>
  <c r="H636" i="130"/>
  <c r="G636" i="130"/>
  <c r="F636" i="130"/>
  <c r="L632" i="130"/>
  <c r="K632" i="130"/>
  <c r="J632" i="130"/>
  <c r="I632" i="130"/>
  <c r="H632" i="130"/>
  <c r="G632" i="130"/>
  <c r="F632" i="130"/>
  <c r="L481" i="130"/>
  <c r="K481" i="130"/>
  <c r="J481" i="130"/>
  <c r="L333" i="130"/>
  <c r="G333" i="130"/>
  <c r="H333" i="130"/>
  <c r="K333" i="130"/>
  <c r="L329" i="130"/>
  <c r="K329" i="130"/>
  <c r="J329" i="130"/>
  <c r="I329" i="130"/>
  <c r="H329" i="130"/>
  <c r="G329" i="130"/>
  <c r="F329" i="130"/>
  <c r="L326" i="130"/>
  <c r="K326" i="130"/>
  <c r="J326" i="130"/>
  <c r="I326" i="130"/>
  <c r="H326" i="130"/>
  <c r="G326" i="130"/>
  <c r="F326" i="130"/>
  <c r="L321" i="130"/>
  <c r="L318" i="130"/>
  <c r="K321" i="130"/>
  <c r="K318" i="130"/>
  <c r="J321" i="130"/>
  <c r="I321" i="130"/>
  <c r="H321" i="130"/>
  <c r="G321" i="130"/>
  <c r="G318" i="130"/>
  <c r="F321" i="130"/>
  <c r="J318" i="130"/>
  <c r="I318" i="130"/>
  <c r="H318" i="130"/>
  <c r="F318" i="130"/>
  <c r="L314" i="130"/>
  <c r="K314" i="130"/>
  <c r="J314" i="130"/>
  <c r="I314" i="130"/>
  <c r="H314" i="130"/>
  <c r="G314" i="130"/>
  <c r="F314" i="130"/>
  <c r="L310" i="130"/>
  <c r="K310" i="130"/>
  <c r="J310" i="130"/>
  <c r="I310" i="130"/>
  <c r="H310" i="130"/>
  <c r="G310" i="130"/>
  <c r="F310" i="130"/>
  <c r="L306" i="130"/>
  <c r="K306" i="130"/>
  <c r="J306" i="130"/>
  <c r="I306" i="130"/>
  <c r="H306" i="130"/>
  <c r="G306" i="130"/>
  <c r="F306" i="130"/>
  <c r="L302" i="130"/>
  <c r="K302" i="130"/>
  <c r="J302" i="130"/>
  <c r="J290" i="130"/>
  <c r="J294" i="130"/>
  <c r="J298" i="130"/>
  <c r="J289" i="130"/>
  <c r="I302" i="130"/>
  <c r="H302" i="130"/>
  <c r="G302" i="130"/>
  <c r="F302" i="130"/>
  <c r="F290" i="130"/>
  <c r="F294" i="130"/>
  <c r="F298" i="130"/>
  <c r="F289" i="130"/>
  <c r="L298" i="130"/>
  <c r="K298" i="130"/>
  <c r="I298" i="130"/>
  <c r="H298" i="130"/>
  <c r="G298" i="130"/>
  <c r="L294" i="130"/>
  <c r="L290" i="130"/>
  <c r="L289" i="130"/>
  <c r="K294" i="130"/>
  <c r="I294" i="130"/>
  <c r="H294" i="130"/>
  <c r="H290" i="130"/>
  <c r="H289" i="130"/>
  <c r="G294" i="130"/>
  <c r="K290" i="130"/>
  <c r="K289" i="130"/>
  <c r="I290" i="130"/>
  <c r="G290" i="130"/>
  <c r="G289" i="130"/>
  <c r="L287" i="130"/>
  <c r="K287" i="130"/>
  <c r="J287" i="130"/>
  <c r="I287" i="130"/>
  <c r="H287" i="130"/>
  <c r="G287" i="130"/>
  <c r="F287" i="130"/>
  <c r="L283" i="130"/>
  <c r="K283" i="130"/>
  <c r="J283" i="130"/>
  <c r="I283" i="130"/>
  <c r="H283" i="130"/>
  <c r="G283" i="130"/>
  <c r="F283" i="130"/>
  <c r="L278" i="130"/>
  <c r="K278" i="130"/>
  <c r="J278" i="130"/>
  <c r="I278" i="130"/>
  <c r="H278" i="130"/>
  <c r="G278" i="130"/>
  <c r="F278" i="130"/>
  <c r="L273" i="130"/>
  <c r="K273" i="130"/>
  <c r="J273" i="130"/>
  <c r="I273" i="130"/>
  <c r="H273" i="130"/>
  <c r="G273" i="130"/>
  <c r="F273" i="130"/>
  <c r="L268" i="130"/>
  <c r="K268" i="130"/>
  <c r="J268" i="130"/>
  <c r="I268" i="130"/>
  <c r="H268" i="130"/>
  <c r="G268" i="130"/>
  <c r="F268" i="130"/>
  <c r="L263" i="130"/>
  <c r="K263" i="130"/>
  <c r="J263" i="130"/>
  <c r="I263" i="130"/>
  <c r="H263" i="130"/>
  <c r="G263" i="130"/>
  <c r="F263" i="130"/>
  <c r="L258" i="130"/>
  <c r="K258" i="130"/>
  <c r="J258" i="130"/>
  <c r="I258" i="130"/>
  <c r="H258" i="130"/>
  <c r="G258" i="130"/>
  <c r="F258" i="130"/>
  <c r="L253" i="130"/>
  <c r="K253" i="130"/>
  <c r="J253" i="130"/>
  <c r="I253" i="130"/>
  <c r="H253" i="130"/>
  <c r="G253" i="130"/>
  <c r="F253" i="130"/>
  <c r="L248" i="130"/>
  <c r="K248" i="130"/>
  <c r="J248" i="130"/>
  <c r="I248" i="130"/>
  <c r="H248" i="130"/>
  <c r="G248" i="130"/>
  <c r="F248" i="130"/>
  <c r="L243" i="130"/>
  <c r="K243" i="130"/>
  <c r="J243" i="130"/>
  <c r="I243" i="130"/>
  <c r="H243" i="130"/>
  <c r="G243" i="130"/>
  <c r="F243" i="130"/>
  <c r="L238" i="130"/>
  <c r="K238" i="130"/>
  <c r="J238" i="130"/>
  <c r="I238" i="130"/>
  <c r="H238" i="130"/>
  <c r="G238" i="130"/>
  <c r="F238" i="130"/>
  <c r="L235" i="130"/>
  <c r="K235" i="130"/>
  <c r="J235" i="130"/>
  <c r="I235" i="130"/>
  <c r="H235" i="130"/>
  <c r="G235" i="130"/>
  <c r="F235" i="130"/>
  <c r="L230" i="130"/>
  <c r="K230" i="130"/>
  <c r="J230" i="130"/>
  <c r="I230" i="130"/>
  <c r="I221" i="130"/>
  <c r="I224" i="130"/>
  <c r="I227" i="130"/>
  <c r="I220" i="130"/>
  <c r="H230" i="130"/>
  <c r="G230" i="130"/>
  <c r="F230" i="130"/>
  <c r="L227" i="130"/>
  <c r="K227" i="130"/>
  <c r="J227" i="130"/>
  <c r="H227" i="130"/>
  <c r="G227" i="130"/>
  <c r="F227" i="130"/>
  <c r="L224" i="130"/>
  <c r="K224" i="130"/>
  <c r="K221" i="130"/>
  <c r="K220" i="130"/>
  <c r="J224" i="130"/>
  <c r="H224" i="130"/>
  <c r="G224" i="130"/>
  <c r="F224" i="130"/>
  <c r="L221" i="130"/>
  <c r="J221" i="130"/>
  <c r="J220" i="130"/>
  <c r="H221" i="130"/>
  <c r="G221" i="130"/>
  <c r="F221" i="130"/>
  <c r="F220" i="130"/>
  <c r="G220" i="130"/>
  <c r="L215" i="130"/>
  <c r="K215" i="130"/>
  <c r="J215" i="130"/>
  <c r="J203" i="130"/>
  <c r="I215" i="130"/>
  <c r="I203" i="130"/>
  <c r="I143" i="130"/>
  <c r="I142" i="130"/>
  <c r="I141" i="130"/>
  <c r="H215" i="130"/>
  <c r="G215" i="130"/>
  <c r="F215" i="130"/>
  <c r="F203" i="130"/>
  <c r="L203" i="130"/>
  <c r="K203" i="130"/>
  <c r="H203" i="130"/>
  <c r="G203" i="130"/>
  <c r="L143" i="130"/>
  <c r="K143" i="130"/>
  <c r="J143" i="130"/>
  <c r="J142" i="130"/>
  <c r="J141" i="130"/>
  <c r="H143" i="130"/>
  <c r="G143" i="130"/>
  <c r="F143" i="130"/>
  <c r="F142" i="130"/>
  <c r="F141" i="130"/>
  <c r="K142" i="130"/>
  <c r="K141" i="130"/>
  <c r="G142" i="130"/>
  <c r="G141" i="130"/>
  <c r="L137" i="130"/>
  <c r="K137" i="130"/>
  <c r="J137" i="130"/>
  <c r="I137" i="130"/>
  <c r="I136" i="130"/>
  <c r="I126" i="130"/>
  <c r="I125" i="130"/>
  <c r="H137" i="130"/>
  <c r="G137" i="130"/>
  <c r="F137" i="130"/>
  <c r="L136" i="130"/>
  <c r="L126" i="130"/>
  <c r="L125" i="130"/>
  <c r="K136" i="130"/>
  <c r="J136" i="130"/>
  <c r="H136" i="130"/>
  <c r="H126" i="130"/>
  <c r="H125" i="130"/>
  <c r="G136" i="130"/>
  <c r="F136" i="130"/>
  <c r="K126" i="130"/>
  <c r="K125" i="130"/>
  <c r="J126" i="130"/>
  <c r="G126" i="130"/>
  <c r="G125" i="130"/>
  <c r="F126" i="130"/>
  <c r="J125" i="130"/>
  <c r="F125" i="130"/>
  <c r="L119" i="130"/>
  <c r="K119" i="130"/>
  <c r="J119" i="130"/>
  <c r="I119" i="130"/>
  <c r="I118" i="130"/>
  <c r="H119" i="130"/>
  <c r="G119" i="130"/>
  <c r="F119" i="130"/>
  <c r="L118" i="130"/>
  <c r="K118" i="130"/>
  <c r="J118" i="130"/>
  <c r="H118" i="130"/>
  <c r="G118" i="130"/>
  <c r="F118" i="130"/>
  <c r="L112" i="130"/>
  <c r="K112" i="130"/>
  <c r="J112" i="130"/>
  <c r="I112" i="130"/>
  <c r="H112" i="130"/>
  <c r="G112" i="130"/>
  <c r="F112" i="130"/>
  <c r="L100" i="130"/>
  <c r="K100" i="130"/>
  <c r="J100" i="130"/>
  <c r="J99" i="130"/>
  <c r="I100" i="130"/>
  <c r="H100" i="130"/>
  <c r="G100" i="130"/>
  <c r="F100" i="130"/>
  <c r="F99" i="130"/>
  <c r="L99" i="130"/>
  <c r="K99" i="130"/>
  <c r="I99" i="130"/>
  <c r="H99" i="130"/>
  <c r="G99" i="130"/>
  <c r="L96" i="130"/>
  <c r="L93" i="130"/>
  <c r="L92" i="130"/>
  <c r="K96" i="130"/>
  <c r="J96" i="130"/>
  <c r="I96" i="130"/>
  <c r="H96" i="130"/>
  <c r="H93" i="130"/>
  <c r="H92" i="130"/>
  <c r="G96" i="130"/>
  <c r="F96" i="130"/>
  <c r="K93" i="130"/>
  <c r="K92" i="130"/>
  <c r="K78" i="130"/>
  <c r="K89" i="130"/>
  <c r="K77" i="130"/>
  <c r="J93" i="130"/>
  <c r="I93" i="130"/>
  <c r="G93" i="130"/>
  <c r="G92" i="130"/>
  <c r="G78" i="130"/>
  <c r="G89" i="130"/>
  <c r="G77" i="130"/>
  <c r="F93" i="130"/>
  <c r="J92" i="130"/>
  <c r="J78" i="130"/>
  <c r="J89" i="130"/>
  <c r="J77" i="130"/>
  <c r="I92" i="130"/>
  <c r="F92" i="130"/>
  <c r="F78" i="130"/>
  <c r="F89" i="130"/>
  <c r="F77" i="130"/>
  <c r="L89" i="130"/>
  <c r="I89" i="130"/>
  <c r="I78" i="130"/>
  <c r="I77" i="130"/>
  <c r="H89" i="130"/>
  <c r="L78" i="130"/>
  <c r="L77" i="130"/>
  <c r="H78" i="130"/>
  <c r="H77" i="130"/>
  <c r="L75" i="130"/>
  <c r="K75" i="130"/>
  <c r="J75" i="130"/>
  <c r="I75" i="130"/>
  <c r="H75" i="130"/>
  <c r="G75" i="130"/>
  <c r="F75" i="130"/>
  <c r="L71" i="130"/>
  <c r="K71" i="130"/>
  <c r="J71" i="130"/>
  <c r="I71" i="130"/>
  <c r="I68" i="130"/>
  <c r="I66" i="130"/>
  <c r="I65" i="130"/>
  <c r="H71" i="130"/>
  <c r="G71" i="130"/>
  <c r="F71" i="130"/>
  <c r="L68" i="130"/>
  <c r="L66" i="130"/>
  <c r="L65" i="130"/>
  <c r="K68" i="130"/>
  <c r="J68" i="130"/>
  <c r="H68" i="130"/>
  <c r="H66" i="130"/>
  <c r="H65" i="130"/>
  <c r="G68" i="130"/>
  <c r="F68" i="130"/>
  <c r="K66" i="130"/>
  <c r="K65" i="130"/>
  <c r="K64" i="130"/>
  <c r="J66" i="130"/>
  <c r="G66" i="130"/>
  <c r="G65" i="130"/>
  <c r="F66" i="130"/>
  <c r="J65" i="130"/>
  <c r="J64" i="130"/>
  <c r="F65" i="130"/>
  <c r="L62" i="130"/>
  <c r="L61" i="130"/>
  <c r="K62" i="130"/>
  <c r="J62" i="130"/>
  <c r="I62" i="130"/>
  <c r="H62" i="130"/>
  <c r="H61" i="130"/>
  <c r="G62" i="130"/>
  <c r="F62" i="130"/>
  <c r="K61" i="130"/>
  <c r="J61" i="130"/>
  <c r="I61" i="130"/>
  <c r="G61" i="130"/>
  <c r="F61" i="130"/>
  <c r="L56" i="130"/>
  <c r="K56" i="130"/>
  <c r="J56" i="130"/>
  <c r="J55" i="130"/>
  <c r="I56" i="130"/>
  <c r="H56" i="130"/>
  <c r="G56" i="130"/>
  <c r="F56" i="130"/>
  <c r="F55" i="130"/>
  <c r="L55" i="130"/>
  <c r="K55" i="130"/>
  <c r="I55" i="130"/>
  <c r="H55" i="130"/>
  <c r="G55" i="130"/>
  <c r="L52" i="130"/>
  <c r="L44" i="130"/>
  <c r="L50" i="130"/>
  <c r="L43" i="130"/>
  <c r="K52" i="130"/>
  <c r="J52" i="130"/>
  <c r="I52" i="130"/>
  <c r="H52" i="130"/>
  <c r="H44" i="130"/>
  <c r="H50" i="130"/>
  <c r="H43" i="130"/>
  <c r="G52" i="130"/>
  <c r="F52" i="130"/>
  <c r="K50" i="130"/>
  <c r="K44" i="130"/>
  <c r="K43" i="130"/>
  <c r="J50" i="130"/>
  <c r="I50" i="130"/>
  <c r="G50" i="130"/>
  <c r="G44" i="130"/>
  <c r="G43" i="130"/>
  <c r="F50" i="130"/>
  <c r="J44" i="130"/>
  <c r="I44" i="130"/>
  <c r="F44" i="130"/>
  <c r="I43" i="130"/>
  <c r="L37" i="130"/>
  <c r="L34" i="130"/>
  <c r="L33" i="130"/>
  <c r="L32" i="130"/>
  <c r="K37" i="130"/>
  <c r="J37" i="130"/>
  <c r="I37" i="130"/>
  <c r="H37" i="130"/>
  <c r="H34" i="130"/>
  <c r="H33" i="130"/>
  <c r="H32" i="130"/>
  <c r="G37" i="130"/>
  <c r="F37" i="130"/>
  <c r="K34" i="130"/>
  <c r="K33" i="130"/>
  <c r="K32" i="130"/>
  <c r="J34" i="130"/>
  <c r="I34" i="130"/>
  <c r="G34" i="130"/>
  <c r="G33" i="130"/>
  <c r="G32" i="130"/>
  <c r="F34" i="130"/>
  <c r="J33" i="130"/>
  <c r="J32" i="130"/>
  <c r="I33" i="130"/>
  <c r="F33" i="130"/>
  <c r="F32" i="130"/>
  <c r="I32" i="130"/>
  <c r="L30" i="130"/>
  <c r="L29" i="130"/>
  <c r="L18" i="130"/>
  <c r="L17" i="130"/>
  <c r="L16" i="130"/>
  <c r="K30" i="130"/>
  <c r="J30" i="130"/>
  <c r="I30" i="130"/>
  <c r="H30" i="130"/>
  <c r="H29" i="130"/>
  <c r="H18" i="130"/>
  <c r="H17" i="130"/>
  <c r="H16" i="130"/>
  <c r="G30" i="130"/>
  <c r="F30" i="130"/>
  <c r="K29" i="130"/>
  <c r="J29" i="130"/>
  <c r="I29" i="130"/>
  <c r="G29" i="130"/>
  <c r="F29" i="130"/>
  <c r="L24" i="130"/>
  <c r="K24" i="130"/>
  <c r="J24" i="130"/>
  <c r="J21" i="130"/>
  <c r="J20" i="130"/>
  <c r="I24" i="130"/>
  <c r="H24" i="130"/>
  <c r="G24" i="130"/>
  <c r="F24" i="130"/>
  <c r="F21" i="130"/>
  <c r="F20" i="130"/>
  <c r="L21" i="130"/>
  <c r="K21" i="130"/>
  <c r="I21" i="130"/>
  <c r="I20" i="130"/>
  <c r="H21" i="130"/>
  <c r="G21" i="130"/>
  <c r="L20" i="130"/>
  <c r="K20" i="130"/>
  <c r="H20" i="130"/>
  <c r="G20" i="130"/>
  <c r="K18" i="130"/>
  <c r="K17" i="130"/>
  <c r="K16" i="130"/>
  <c r="J18" i="130"/>
  <c r="I18" i="130"/>
  <c r="G18" i="130"/>
  <c r="G17" i="130"/>
  <c r="G16" i="130"/>
  <c r="F18" i="130"/>
  <c r="J17" i="130"/>
  <c r="J16" i="130"/>
  <c r="I17" i="130"/>
  <c r="F17" i="130"/>
  <c r="F16" i="130"/>
  <c r="I16" i="130"/>
  <c r="I15" i="130"/>
  <c r="E481" i="130"/>
  <c r="E329" i="130"/>
  <c r="E326" i="130"/>
  <c r="E321" i="130"/>
  <c r="E318" i="130"/>
  <c r="E314" i="130"/>
  <c r="E310" i="130"/>
  <c r="E306" i="130"/>
  <c r="E302" i="130"/>
  <c r="E298" i="130"/>
  <c r="E294" i="130"/>
  <c r="E290" i="130"/>
  <c r="E289" i="130"/>
  <c r="E287" i="130"/>
  <c r="E283" i="130"/>
  <c r="E278" i="130"/>
  <c r="E273" i="130"/>
  <c r="E268" i="130"/>
  <c r="E263" i="130"/>
  <c r="E258" i="130"/>
  <c r="E253" i="130"/>
  <c r="E248" i="130"/>
  <c r="E243" i="130"/>
  <c r="E238" i="130"/>
  <c r="E235" i="130"/>
  <c r="E230" i="130"/>
  <c r="E227" i="130"/>
  <c r="E224" i="130"/>
  <c r="E221" i="130"/>
  <c r="E220" i="130"/>
  <c r="E215" i="130"/>
  <c r="E203" i="130"/>
  <c r="E143" i="130"/>
  <c r="E142" i="130"/>
  <c r="E141" i="130"/>
  <c r="E137" i="130"/>
  <c r="E136" i="130"/>
  <c r="E126" i="130"/>
  <c r="E125" i="130"/>
  <c r="E119" i="130"/>
  <c r="E118" i="130"/>
  <c r="E112" i="130"/>
  <c r="E100" i="130"/>
  <c r="E99" i="130"/>
  <c r="E96" i="130"/>
  <c r="E93" i="130"/>
  <c r="E92" i="130"/>
  <c r="E89" i="130"/>
  <c r="E78" i="130"/>
  <c r="E77" i="130"/>
  <c r="E75" i="130"/>
  <c r="E71" i="130"/>
  <c r="E68" i="130"/>
  <c r="E66" i="130"/>
  <c r="E65" i="130"/>
  <c r="E62" i="130"/>
  <c r="E61" i="130"/>
  <c r="E56" i="130"/>
  <c r="E55" i="130"/>
  <c r="E52" i="130"/>
  <c r="E50" i="130"/>
  <c r="E44" i="130"/>
  <c r="E37" i="130"/>
  <c r="E34" i="130"/>
  <c r="E33" i="130"/>
  <c r="E32" i="130"/>
  <c r="E30" i="130"/>
  <c r="E29" i="130"/>
  <c r="E21" i="130"/>
  <c r="E20" i="130"/>
  <c r="E18" i="130"/>
  <c r="E17" i="130"/>
  <c r="E480" i="130"/>
  <c r="E43" i="130"/>
  <c r="E64" i="130"/>
  <c r="H15" i="130"/>
  <c r="H64" i="130"/>
  <c r="H14" i="130"/>
  <c r="L15" i="130"/>
  <c r="F43" i="130"/>
  <c r="J43" i="130"/>
  <c r="J15" i="130"/>
  <c r="J14" i="130"/>
  <c r="G64" i="130"/>
  <c r="F15" i="130"/>
  <c r="G15" i="130"/>
  <c r="G14" i="130"/>
  <c r="K15" i="130"/>
  <c r="K14" i="130"/>
  <c r="F64" i="130"/>
  <c r="L64" i="130"/>
  <c r="I64" i="130"/>
  <c r="I14" i="130"/>
  <c r="G481" i="130"/>
  <c r="I481" i="130"/>
  <c r="E16" i="130"/>
  <c r="E15" i="130"/>
  <c r="F333" i="130"/>
  <c r="F481" i="130"/>
  <c r="I289" i="130"/>
  <c r="I333" i="130"/>
  <c r="H142" i="130"/>
  <c r="H141" i="130"/>
  <c r="L142" i="130"/>
  <c r="L141" i="130"/>
  <c r="H220" i="130"/>
  <c r="L220" i="130"/>
  <c r="H481" i="130"/>
  <c r="E320" i="118"/>
  <c r="I463" i="118"/>
  <c r="G320" i="118"/>
  <c r="G465" i="118"/>
  <c r="J465" i="118"/>
  <c r="I12" i="130"/>
  <c r="I13" i="130"/>
  <c r="L465" i="118"/>
  <c r="H465" i="118"/>
  <c r="F463" i="118"/>
  <c r="J12" i="130"/>
  <c r="J13" i="130"/>
  <c r="L320" i="118"/>
  <c r="G12" i="130"/>
  <c r="G13" i="130"/>
  <c r="H13" i="130"/>
  <c r="H12" i="130"/>
  <c r="J333" i="130"/>
  <c r="F14" i="130"/>
  <c r="E14" i="130"/>
  <c r="K12" i="130"/>
  <c r="K13" i="130"/>
  <c r="L14" i="130"/>
  <c r="E333" i="130"/>
  <c r="E466" i="118"/>
  <c r="E168" i="118"/>
  <c r="E166" i="118"/>
  <c r="E161" i="118"/>
  <c r="E319" i="118"/>
  <c r="E318" i="118"/>
  <c r="E316" i="118"/>
  <c r="K465" i="118"/>
  <c r="G463" i="118"/>
  <c r="G461" i="118"/>
  <c r="M318" i="118"/>
  <c r="I465" i="118"/>
  <c r="I461" i="118"/>
  <c r="H318" i="118"/>
  <c r="H320" i="118"/>
  <c r="H316" i="118"/>
  <c r="F465" i="118"/>
  <c r="G318" i="118"/>
  <c r="G316" i="118"/>
  <c r="M320" i="118"/>
  <c r="E12" i="130"/>
  <c r="E13" i="130"/>
  <c r="F12" i="130"/>
  <c r="F13" i="130"/>
  <c r="M465" i="118"/>
  <c r="L318" i="118"/>
  <c r="L316" i="118"/>
  <c r="L463" i="118"/>
  <c r="L461" i="118"/>
  <c r="K318" i="118"/>
  <c r="H463" i="118"/>
  <c r="H461" i="118"/>
  <c r="E463" i="118"/>
  <c r="J463" i="118"/>
  <c r="J461" i="118"/>
  <c r="L13" i="130"/>
  <c r="L12" i="130"/>
  <c r="I320" i="118"/>
  <c r="J318" i="118"/>
  <c r="F318" i="118"/>
  <c r="J320" i="118"/>
  <c r="I318" i="118"/>
  <c r="I316" i="118"/>
  <c r="K320" i="118"/>
  <c r="F320" i="118"/>
  <c r="M463" i="118"/>
  <c r="F461" i="118"/>
  <c r="E164" i="118"/>
  <c r="E465" i="118"/>
  <c r="E461" i="118"/>
  <c r="E163" i="118"/>
  <c r="K463" i="118"/>
  <c r="K461" i="118"/>
  <c r="F316" i="118"/>
  <c r="M461" i="118"/>
  <c r="J316" i="118"/>
  <c r="K316" i="118"/>
  <c r="M316" i="118"/>
</calcChain>
</file>

<file path=xl/sharedStrings.xml><?xml version="1.0" encoding="utf-8"?>
<sst xmlns="http://schemas.openxmlformats.org/spreadsheetml/2006/main" count="2381" uniqueCount="1072">
  <si>
    <t>67.02.03.12</t>
  </si>
  <si>
    <t>67.02.03.30</t>
  </si>
  <si>
    <t>Sport</t>
  </si>
  <si>
    <t>Tineret</t>
  </si>
  <si>
    <t>Intretinere gradini publice, parcuri, zone verzi, baze sportive si de agrement</t>
  </si>
  <si>
    <t>67.02.05.01</t>
  </si>
  <si>
    <t>99.02.96</t>
  </si>
  <si>
    <t>Venituri din recuperarea cheltuielilor efectuate în cursul procesului de executare silită</t>
  </si>
  <si>
    <t>36.02.14</t>
  </si>
  <si>
    <t>Dividente de la societăţile şi companiile naţionale şi societăţile cu capital majoritar de stat*)</t>
  </si>
  <si>
    <t>A1.1.  IMPOZIT  PE VENIT, PROFIT SI CASTIGURI DIN CAPITAL DE LA PERSOANE JURIDICE  (cod 01.02)</t>
  </si>
  <si>
    <t>03.02</t>
  </si>
  <si>
    <t>A1.3.  ALTE IMPOZITE  PE VENIT, PROFIT SI CASTIGURI DIN CAPITAL    (cod 05.02)</t>
  </si>
  <si>
    <t>A3.  IMPOZITE SI TAXE PE PROPRIETATE   (cod 07.02)</t>
  </si>
  <si>
    <t>16.02.50</t>
  </si>
  <si>
    <t>Subventii primite de la bugetele consiliilor judetene pentru protectia copilului</t>
  </si>
  <si>
    <t>84.02.04</t>
  </si>
  <si>
    <t>Împrumuturi temporare din trezoreria statului**)</t>
  </si>
  <si>
    <t xml:space="preserve">Sume din excedentul anului precedent pentru acoperirea golurilor temporare de casă ale secţiunii de funcţionare**) </t>
  </si>
  <si>
    <t xml:space="preserve">Sume din excedentul anului precedent pentru acoperirea golurilor temporare de casǎ ale secţiunii de dezvoltare**) </t>
  </si>
  <si>
    <t>40.02.13</t>
  </si>
  <si>
    <t>40.02.14</t>
  </si>
  <si>
    <t>00.12</t>
  </si>
  <si>
    <t>00.13</t>
  </si>
  <si>
    <t>00.14</t>
  </si>
  <si>
    <t>Autorităţi executive</t>
  </si>
  <si>
    <t>51.02.01.03</t>
  </si>
  <si>
    <t xml:space="preserve">Sume defalcate din taxa pe valoarea adăugată pentru finanţarea cheltuielilor descentralizate la nivelul judeţelor  </t>
  </si>
  <si>
    <t>Sume primite din Fondul de Solidaritate al Uniunii Europene</t>
  </si>
  <si>
    <t>37.02.05</t>
  </si>
  <si>
    <t>Transferuri voluntare,  altele decat subventiile  (cod 37.02.04+37.02.05)</t>
  </si>
  <si>
    <t xml:space="preserve">BUGETUL LOCAL DETALIAT LA CHELTUIELI </t>
  </si>
  <si>
    <t>Alte cheltuieli in domeniul sanatatii   (cod 66.02.50.50)</t>
  </si>
  <si>
    <t>Transferuri cu caracter general intre diferite nivele ale administratiei (cod56.02.06+56.02.07+56.02.09)</t>
  </si>
  <si>
    <t>41.02.05</t>
  </si>
  <si>
    <t>CHELTUIELILE SECŢIUNII DE DEZVOLTARE (cod 50.02 + 59.02 + 63.02 + 70.02 +74.02+ 79.02)</t>
  </si>
  <si>
    <t xml:space="preserve"> PE CAPITOLE, SUBCAPITOLE ŞI PARAGRAFE PE ANUL  2022 </t>
  </si>
  <si>
    <t>Unitatea administrativ-teritorială:CONSTANTA</t>
  </si>
  <si>
    <t xml:space="preserve"> PE ANUL  2022 </t>
  </si>
  <si>
    <t>Venituri din dividende de la alti platitori*)</t>
  </si>
  <si>
    <t>67.02.05.03</t>
  </si>
  <si>
    <t>Asistenta sociala  in  caz de invaliditate</t>
  </si>
  <si>
    <t>Ajutor social</t>
  </si>
  <si>
    <t>11.02</t>
  </si>
  <si>
    <t>11.02.01</t>
  </si>
  <si>
    <t>11.02.02</t>
  </si>
  <si>
    <t>45.02</t>
  </si>
  <si>
    <t>45.02.01</t>
  </si>
  <si>
    <t>45.02.02</t>
  </si>
  <si>
    <t>45.02.03</t>
  </si>
  <si>
    <t>45.02.04</t>
  </si>
  <si>
    <t>45.02.05</t>
  </si>
  <si>
    <t>45.02.07</t>
  </si>
  <si>
    <t>45.02.08</t>
  </si>
  <si>
    <t>81.02</t>
  </si>
  <si>
    <t>60.02</t>
  </si>
  <si>
    <t>61.02</t>
  </si>
  <si>
    <t>83.02</t>
  </si>
  <si>
    <t>83.02.03</t>
  </si>
  <si>
    <t>Sume alocate din bugetul de stat aferente corecţiilor financiare</t>
  </si>
  <si>
    <t>Venituri din restituirea sumelor alocate pentru reducerea riscului seismic</t>
  </si>
  <si>
    <t>36.02.22</t>
  </si>
  <si>
    <t>Transferuri din bugetele locale către bugetul fondului de asigurări sociale de sănătate</t>
  </si>
  <si>
    <t>56.02.09</t>
  </si>
  <si>
    <t>42.02.10</t>
  </si>
  <si>
    <t>43.02</t>
  </si>
  <si>
    <t>33.02</t>
  </si>
  <si>
    <t>61.02.03</t>
  </si>
  <si>
    <t>Protectie civila şi protecţia contra incendiilor (protecţie civilă nonmilitară)</t>
  </si>
  <si>
    <t>Impozit pe mijloacele de transport detinute de persoane fizice *)</t>
  </si>
  <si>
    <t>Impozit pe mijloacele de transport detinute de persoane juridice *)</t>
  </si>
  <si>
    <t>SUBVENTII DE LA ALTE NIVELE ALE ADMINISTRATIEI PUBLICE   (cod 42.02+43.02)</t>
  </si>
  <si>
    <t>42.02.51</t>
  </si>
  <si>
    <t>42.02.52</t>
  </si>
  <si>
    <t>42.02.51.01</t>
  </si>
  <si>
    <t>42.02.51.02</t>
  </si>
  <si>
    <t>37.02.03</t>
  </si>
  <si>
    <t>37.02.04</t>
  </si>
  <si>
    <t>Alte servicii în domeniul protecției mediului</t>
  </si>
  <si>
    <t>74.02.50</t>
  </si>
  <si>
    <t>Protectia mediului   (cod 74.02.03+74.02.05+74.02.06+74.02.50)</t>
  </si>
  <si>
    <t>Subventii primite de la bugetul de stat pentru finantarea unor programe de interes national (42.02.51.02)</t>
  </si>
  <si>
    <t>Partea a IV-a  SERVICII SI DEZVOLTARE PUBLICA, LOCUINTE, MEDIU SI APE (cod 70.02+74.02)</t>
  </si>
  <si>
    <t>Venituri din prestari de servicii</t>
  </si>
  <si>
    <t>Alte actiuni economice   (cod 87.02.01+87.02.03 la 87.02.05+87.02.50)</t>
  </si>
  <si>
    <t>Transferuri cu caracter general intre diferite nivele ale administratiei cod56.02.06+56.02.07+56.02.09)</t>
  </si>
  <si>
    <t>Partea a III-a CHELTUIELI SOCIAL-CULTURALE   (cod65.02+66.02+67.02+68.02)</t>
  </si>
  <si>
    <t>Alte cheltuieli in domeniul locuintelor</t>
  </si>
  <si>
    <t>Alimentare cu apa</t>
  </si>
  <si>
    <t xml:space="preserve">Amenajari hidrotehnice </t>
  </si>
  <si>
    <t>Salubritate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</si>
  <si>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</si>
  <si>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</si>
  <si>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</si>
  <si>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</si>
  <si>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65.02</t>
  </si>
  <si>
    <t>43.02.08</t>
  </si>
  <si>
    <t xml:space="preserve">Tranzacţii privind datoria publică şi împrumuturi </t>
  </si>
  <si>
    <t>Sume primite de administratiile locale în cadrul programelor finantate din Fondul Social European</t>
  </si>
  <si>
    <t>42.02.45</t>
  </si>
  <si>
    <t>Penalitati pentru nedepunerea sau depunerea cu intirziere a declaratiei de impozite si taxe</t>
  </si>
  <si>
    <t>00.15</t>
  </si>
  <si>
    <t>00.17</t>
  </si>
  <si>
    <t>00.18</t>
  </si>
  <si>
    <t>Venituri din valorificarea unor bunuri ale institutiilor publice</t>
  </si>
  <si>
    <t>68.02.05</t>
  </si>
  <si>
    <t>68.02.50</t>
  </si>
  <si>
    <t>84.02</t>
  </si>
  <si>
    <t>16.02.02.01</t>
  </si>
  <si>
    <t>16.02.02.02</t>
  </si>
  <si>
    <t>84.02.50</t>
  </si>
  <si>
    <t>87.02.50</t>
  </si>
  <si>
    <t>Servicii publice comunitare de evidenţă a persoanelor</t>
  </si>
  <si>
    <t>Locuinte   (cod 70.02.03.01+70.02.03.30)</t>
  </si>
  <si>
    <t>Vărsăminte din secţiunea de funcţionare pentru finanţarea secţiunii de dezvoltare a bugetului local (cu semnul minus)</t>
  </si>
  <si>
    <t xml:space="preserve">¹)  numai de la regiile autonome şi societăţile comerciale de subordonare locală care realizează </t>
  </si>
  <si>
    <t>Alte impozite pe venit, profit si castiguri din capital   (cod 05.02.50)</t>
  </si>
  <si>
    <t>35.02.03</t>
  </si>
  <si>
    <t>54.02.07</t>
  </si>
  <si>
    <t>54.02.10</t>
  </si>
  <si>
    <t>54.02.50</t>
  </si>
  <si>
    <t>80.02</t>
  </si>
  <si>
    <t>Alte cheltuieli în domeniul transporturilor</t>
  </si>
  <si>
    <t>Alte venituri</t>
  </si>
  <si>
    <t>Consolidarea si restaurarea monumentelor istorice</t>
  </si>
  <si>
    <t>Alte servicii culturale</t>
  </si>
  <si>
    <t>67.02.03.02</t>
  </si>
  <si>
    <t>67.02.03.03</t>
  </si>
  <si>
    <t>67.02.03.04</t>
  </si>
  <si>
    <t>67.02.03.05</t>
  </si>
  <si>
    <t>67.02.03.06</t>
  </si>
  <si>
    <t>67.02.03.07</t>
  </si>
  <si>
    <t>67.02.03.08</t>
  </si>
  <si>
    <t xml:space="preserve">     proiecte cu finanţare externă, conform Codului fiscal</t>
  </si>
  <si>
    <t>*)  Detalierea se face numai in executie</t>
  </si>
  <si>
    <t>68.02.05.02</t>
  </si>
  <si>
    <t>42.02.28</t>
  </si>
  <si>
    <t>42.02.29</t>
  </si>
  <si>
    <t>C2.  VANZARI DE BUNURI SI SERVICII   (cod36.02+37.02)</t>
  </si>
  <si>
    <t xml:space="preserve">49.02 </t>
  </si>
  <si>
    <t>Subventii primite de la bugetul de stat pentru finantarea unor programe de interes national (42.02.51.01+42.02.51.02)</t>
  </si>
  <si>
    <t>Finanţarea Programului Naţional de Dezvoltare Locală</t>
  </si>
  <si>
    <t>42.02.65</t>
  </si>
  <si>
    <t>48.02</t>
  </si>
  <si>
    <t>Servicii  medicale in unitati sanitare cu paturi   (cod 66.02.06.01+66.02.06.03)</t>
  </si>
  <si>
    <t>Protecţia plantelor şi carantină fitosanitară</t>
  </si>
  <si>
    <t>83.02.03.03</t>
  </si>
  <si>
    <t>96.02</t>
  </si>
  <si>
    <t>97.02</t>
  </si>
  <si>
    <t>Subvenţii de la bugetul de stat către bugetele locale pentru finantarea investitiilor în sănătate (cod 42.02.16.01+42.02.16.02+42.02.16.03)</t>
  </si>
  <si>
    <t>ORDONATOR PRINCIPAL DE CREDITE</t>
  </si>
  <si>
    <t>………………………………………..</t>
  </si>
  <si>
    <t>Cod indicator</t>
  </si>
  <si>
    <t>01.02</t>
  </si>
  <si>
    <t>04.02</t>
  </si>
  <si>
    <t>05.02</t>
  </si>
  <si>
    <t>15.02</t>
  </si>
  <si>
    <t>Actiuni generale economice, comerciale si de munca   (cod 80.02.01)</t>
  </si>
  <si>
    <t>Impozite si  taxe pe proprietate   (cod 07.02.01+07.02.02+07.02.03+07.02.50)</t>
  </si>
  <si>
    <t>Impozit si taxa pe cladiri de la persoane juridice *)</t>
  </si>
  <si>
    <t>Impozit si taxa pe teren  (cod 07.02.02.01+07.02.02.02+07.02.02.03)</t>
  </si>
  <si>
    <t>67.02</t>
  </si>
  <si>
    <t>68.02</t>
  </si>
  <si>
    <t>84.02.06</t>
  </si>
  <si>
    <t>59.02</t>
  </si>
  <si>
    <t>Cote defalcate din impozitul pe venit</t>
  </si>
  <si>
    <t>04.02.01</t>
  </si>
  <si>
    <t>07.02</t>
  </si>
  <si>
    <t>67.02.05.02</t>
  </si>
  <si>
    <t>Cantine de ajutor social</t>
  </si>
  <si>
    <t>68.02.15.01</t>
  </si>
  <si>
    <t>68.02.15.02</t>
  </si>
  <si>
    <t>Reducerea şi controlul poluării</t>
  </si>
  <si>
    <t>74.02.03</t>
  </si>
  <si>
    <t>42.02.16.01</t>
  </si>
  <si>
    <t>Alte cheltuieli in domeniul agriculturii, silviculturii, pisciculturii si vanatorii</t>
  </si>
  <si>
    <t>83.02.50</t>
  </si>
  <si>
    <t>Agricultura, silvicultura, piscicultura si vanatoare  (cod 83.02.03+83.02.50)</t>
  </si>
  <si>
    <t>Subventii primite de la bugetul de stat pentru finantarea unor programe de interes national (42.02.51.01)</t>
  </si>
  <si>
    <t>Transferuri voluntare,  altele decat subventiile  (cod 37.02.01+37.02.03+37.02.50)</t>
  </si>
  <si>
    <t>30.02.08.02</t>
  </si>
  <si>
    <t>50.02</t>
  </si>
  <si>
    <t>87.02</t>
  </si>
  <si>
    <t>45.02.15.01</t>
  </si>
  <si>
    <t>45.02.15.02</t>
  </si>
  <si>
    <t>45.02.16.01</t>
  </si>
  <si>
    <t>45.02.16.02</t>
  </si>
  <si>
    <t>36.02.06</t>
  </si>
  <si>
    <t>36.02.07</t>
  </si>
  <si>
    <t>Sume primite de administratiile locale în cadrul programelor FEGA implementate de APIA</t>
  </si>
  <si>
    <t>42.02.42</t>
  </si>
  <si>
    <t>Estimari</t>
  </si>
  <si>
    <t xml:space="preserve">Alte servicii în domeniile locuintelor, serviciilor si dezvoltarii comunale </t>
  </si>
  <si>
    <t>45.02.20</t>
  </si>
  <si>
    <t>45.02.20.01</t>
  </si>
  <si>
    <t>45.02.20.02</t>
  </si>
  <si>
    <t>45.02.20.03</t>
  </si>
  <si>
    <t>45.02.21</t>
  </si>
  <si>
    <t>Alimentare cu apa si amenajari hidrotehnice   (cod 70.02.05.01+70.02.05.02)</t>
  </si>
  <si>
    <t>Transferuri voluntare,  altele decat subventiile  (cod 37.02.01+37.02.03+37.02.04+37.02.05+37.02.50)</t>
  </si>
  <si>
    <t>Contributia  parintilor sau sustinatorilor legali pentru intretinerea copiilor in crese</t>
  </si>
  <si>
    <t>Taxe si tarife pentru eliberarea de licente si autorizatii de functionare</t>
  </si>
  <si>
    <t>Locuinte, servicii si dezvoltare publica   (cod 70.02.03+70.02.05 la 70.02.07+70.02.50)</t>
  </si>
  <si>
    <t>Transport rutier   (cod 84.02.03.01 la 84.02.03.03)</t>
  </si>
  <si>
    <t>Asistenta sociala pentru familie si copii</t>
  </si>
  <si>
    <t>Impozit si taxa pe teren de la persoane juridice *)</t>
  </si>
  <si>
    <t>80.02.01.09</t>
  </si>
  <si>
    <t>81.02.07</t>
  </si>
  <si>
    <t>81.02.50</t>
  </si>
  <si>
    <t>Aviatia civila</t>
  </si>
  <si>
    <t>84.02.06.02</t>
  </si>
  <si>
    <t>61.02.03.04</t>
  </si>
  <si>
    <t>Învatamânt prescolar</t>
  </si>
  <si>
    <t>Învatamânt primar</t>
  </si>
  <si>
    <t xml:space="preserve">Subvenţii de la bugetul asigurărilor pentru şomaj către bugetele locale, pentru finanţarea programelor pentru ocuparea temporară a fortei de munca si subventionarea locurilor de munca </t>
  </si>
  <si>
    <t>43.02.04</t>
  </si>
  <si>
    <t xml:space="preserve">Învatamânt secundar inferior   </t>
  </si>
  <si>
    <t>Alte servicii auxiliare</t>
  </si>
  <si>
    <t>65.02.03.01</t>
  </si>
  <si>
    <t>65.02.03.02</t>
  </si>
  <si>
    <t>Venituri din proprietate  (cod 30.02.01+30.02.05+30.02.08+30.02.50)</t>
  </si>
  <si>
    <t>Venituri din aplicarea prescriptiei extinctive</t>
  </si>
  <si>
    <t>36.02.01</t>
  </si>
  <si>
    <t>Alte impozite si taxe</t>
  </si>
  <si>
    <t>18.02</t>
  </si>
  <si>
    <t>18.02.50</t>
  </si>
  <si>
    <t>39.02.01</t>
  </si>
  <si>
    <t>39.02.07</t>
  </si>
  <si>
    <t>Asistenta sociala</t>
  </si>
  <si>
    <t>Alte cheltuieli</t>
  </si>
  <si>
    <t>Subventii primite de la bugetul de stat pentru finantarea investitiilor pentru institutii publice de asistenta sociala si unitati de asistenta medico-sociale</t>
  </si>
  <si>
    <t>I.  VENITURI CURENTE    (cod 00.03+00.12)</t>
  </si>
  <si>
    <t>42.02.16</t>
  </si>
  <si>
    <t>Autoritati executive si legislative   (cod 51.02.01.03)</t>
  </si>
  <si>
    <t>Partea a II-a APARARE, ORDINE PUBLICA SI SIGURANTA NATIONALA    (cod 60.02+61.02)</t>
  </si>
  <si>
    <t>Aparare    (cod 60.02.02)</t>
  </si>
  <si>
    <t>Ordine publica si siguranta nationala   (cod 61.02.03+61.02.05+61.02.50)</t>
  </si>
  <si>
    <t>Ordine publica    (cod 61.02.03.04)</t>
  </si>
  <si>
    <t>Politie locala</t>
  </si>
  <si>
    <t xml:space="preserve">Partea a-VII-a REZERVE, EXCEDENT / DEFICIT   </t>
  </si>
  <si>
    <t>Servicii culturale  (cod 67.02.03.02 la 67.02.03.08+67.02.03.12+67.02.03.30)</t>
  </si>
  <si>
    <t>Servicii culturale (cod 67.02.03.02 la 67.02.03.08+67.02.03.12+67.02.03.30)</t>
  </si>
  <si>
    <t>A1.  IMPOZIT  PE VENIT, PROFIT SI CASTIGURI DIN CAPITAL  (cod 00.05+00.06+00.07)</t>
  </si>
  <si>
    <t>Venituri din taxe administrative, eliberari permise   (cod34.02.02+34.02.50)</t>
  </si>
  <si>
    <t>Venituri din valorificarea unor bunuri (cod39.02.01+39.02.03+39.02.04+39.02.07+39.02.10)</t>
  </si>
  <si>
    <t xml:space="preserve">Partea VII-a. REZERVE, EXCEDENT / DEFICIT   </t>
  </si>
  <si>
    <t xml:space="preserve">Partea VII-a. REZERVE, EXCEDENT / DEFICIT  </t>
  </si>
  <si>
    <t>Partea I-a SERVICII PUBLICE GENERALE   (cod 51.02+54.02+55.02+56.02)</t>
  </si>
  <si>
    <t>65.02.04.01</t>
  </si>
  <si>
    <t>65.02.04.02</t>
  </si>
  <si>
    <t>65.02.04.03</t>
  </si>
  <si>
    <t>65.02.07.04</t>
  </si>
  <si>
    <t>65.02.11.03</t>
  </si>
  <si>
    <t>65.02.11.30</t>
  </si>
  <si>
    <t>Alte institutii si actiuni sanitare</t>
  </si>
  <si>
    <t>66.02.50.50</t>
  </si>
  <si>
    <t>Biblioteci publice comunale, orasenesti, municipale</t>
  </si>
  <si>
    <t>Muzee</t>
  </si>
  <si>
    <t>Venituri din taxe administrative, eliberari permise   (cod 34.02.02+34.02.50)</t>
  </si>
  <si>
    <t>35.02.50</t>
  </si>
  <si>
    <t>II. VENITURI DIN CAPITAL   (cod 39.02)</t>
  </si>
  <si>
    <t>Fond pentru garantarea împrumuturilor externe, contractate/garantate de stat</t>
  </si>
  <si>
    <t>07.02.01</t>
  </si>
  <si>
    <t>07.02.02</t>
  </si>
  <si>
    <t>07.02.03</t>
  </si>
  <si>
    <t>98.02</t>
  </si>
  <si>
    <t>Subvenţii pentru finanţarea programelor multianuale prioritare de mediu şi gospodărire a apelor</t>
  </si>
  <si>
    <t>42.02.13</t>
  </si>
  <si>
    <t>33.02.24</t>
  </si>
  <si>
    <t>33.02.50</t>
  </si>
  <si>
    <t xml:space="preserve">Sume din excedentul bugetului local utilizate pentru finanţarea cheltuielilor secţiunii de dezvoltare**) </t>
  </si>
  <si>
    <t>Taxe extrajudiciare de timbru</t>
  </si>
  <si>
    <t>Fond pentru garantarea împrumuturilor externe, contractate/garantate de administraţiile publice locale</t>
  </si>
  <si>
    <t>A.  VENITURI FISCALE    (cod 00.04+00.09+00.10+00.11)</t>
  </si>
  <si>
    <r>
      <t xml:space="preserve">Împrumuturi temporare din trezoreria statului </t>
    </r>
    <r>
      <rPr>
        <b/>
        <sz val="10"/>
        <rFont val="Arial"/>
        <family val="2"/>
        <charset val="238"/>
      </rPr>
      <t>**)</t>
    </r>
  </si>
  <si>
    <t>Impozit pe spectacole</t>
  </si>
  <si>
    <t>Alte taxe pe servicii specifice</t>
  </si>
  <si>
    <t>15.02.01</t>
  </si>
  <si>
    <t>15.02.50</t>
  </si>
  <si>
    <t>16.02</t>
  </si>
  <si>
    <t>16.02.02</t>
  </si>
  <si>
    <t>16.02.03</t>
  </si>
  <si>
    <t>Alte venituri din concesiuni si inchirieri de catre institutiile publice</t>
  </si>
  <si>
    <t>30.02.05.30</t>
  </si>
  <si>
    <t>Venituri din amenzi şi alte sancţiuni aplicate de către alte instituţii de specialitate</t>
  </si>
  <si>
    <t>35.02.01.02</t>
  </si>
  <si>
    <t>Venituri din amenzi si alte sanctiuni aplicate potrivit dispozitiilor legale (cod 35.02.01.02)</t>
  </si>
  <si>
    <t>Venituri din vanzarea locuintelor construite din fondurile statului</t>
  </si>
  <si>
    <t>Planuri si  regulamente de urbanism</t>
  </si>
  <si>
    <t>Invatamant profesional</t>
  </si>
  <si>
    <t>74.02.05.02</t>
  </si>
  <si>
    <t>84.02.03.02</t>
  </si>
  <si>
    <t>Finanţarea acţiunilor privind reducerea riscului seismic al construcţiilor existente cu destinaţie de locuinţă</t>
  </si>
  <si>
    <t>39.02.03</t>
  </si>
  <si>
    <t>43.02.01</t>
  </si>
  <si>
    <t>30.02</t>
  </si>
  <si>
    <t>Contribuţia lunară a părinţilor pentru întreţinerea copiilor în unităţile de protecţie socială</t>
  </si>
  <si>
    <t>40.02.50</t>
  </si>
  <si>
    <t>Subvenţii din bugetul de stat alocate conform contractelor încheiate cu direcţiile de sănătate publică</t>
  </si>
  <si>
    <t>42.02.66</t>
  </si>
  <si>
    <t xml:space="preserve">Alte cheltuieli în domeniul agriculturii </t>
  </si>
  <si>
    <t>67.02.50</t>
  </si>
  <si>
    <t>68.02.04</t>
  </si>
  <si>
    <t>68.02.06</t>
  </si>
  <si>
    <t>63.02</t>
  </si>
  <si>
    <t xml:space="preserve"> Alte impozite pe venit, profit si castiguri din capital </t>
  </si>
  <si>
    <t xml:space="preserve">Alte impozite si taxe  pe proprietate </t>
  </si>
  <si>
    <t>Servicii auxiliare pentru educatie   (cod 65.02.11.03+65.02.11.30)</t>
  </si>
  <si>
    <t>Cultura, recreere si religie   (cod 67.02.03+67.02.05+67.02.06+67.02.50)</t>
  </si>
  <si>
    <t>Asistenta sociala in caz de boli si invaliditati    (cod 68.02.05.02)</t>
  </si>
  <si>
    <t>30.02.01</t>
  </si>
  <si>
    <t xml:space="preserve">Venituri din dividende ( cod 30.02.08.02+ 30.02.08.03) </t>
  </si>
  <si>
    <t>Subvenţii din bugetul de stat pentru finanţarea unităţilor de asistenţă medico-sociale</t>
  </si>
  <si>
    <t>42.02.35</t>
  </si>
  <si>
    <t>67.02.06</t>
  </si>
  <si>
    <t>66.02.06.03</t>
  </si>
  <si>
    <t>Programe de dezvoltare regionala  si sociala</t>
  </si>
  <si>
    <t>Alte cheltuieli pentru actiuni generale economice si comerciale</t>
  </si>
  <si>
    <t>80.02.01.06</t>
  </si>
  <si>
    <t>80.02.01.10</t>
  </si>
  <si>
    <t>80.02.01.30</t>
  </si>
  <si>
    <t>Institutii publice de spectacole si concerte</t>
  </si>
  <si>
    <t>Scoli populare de arta si meserii</t>
  </si>
  <si>
    <t>Case de cultura</t>
  </si>
  <si>
    <t>Camine culturale</t>
  </si>
  <si>
    <t>Centre pentru  conservarea si promovarea culturii traditionale</t>
  </si>
  <si>
    <t>Finantarea  lucrărilor de cadastru imobiliar</t>
  </si>
  <si>
    <t>80.02.01</t>
  </si>
  <si>
    <t>Sume alocate din cotele defalcate din impozitul pe venit pentru echilibrarea bugetelor locale</t>
  </si>
  <si>
    <t>Actiuni generale economice si comerciale   (cod 80.02.01.06 + 80.02.01.09 + 80.02.01.10 +80.02.01.30)</t>
  </si>
  <si>
    <t>A1.2.  IMPOZIT PE VENIT, PROFIT,  SI CASTIGURI DIN CAPITAL DE LA PERSOANE FIZICE (cod 03.02+04.02)</t>
  </si>
  <si>
    <t>00.01 SF</t>
  </si>
  <si>
    <t>49.02 SF</t>
  </si>
  <si>
    <t>Subventii de la bugetul de  stat catre bugetele locale pentru realizarea obiectivelor de investitii in turism</t>
  </si>
  <si>
    <t>42.02.40</t>
  </si>
  <si>
    <t>Subventii din bugetul de stat pentru finantarea sanatatii</t>
  </si>
  <si>
    <t>42.02.41</t>
  </si>
  <si>
    <t>45.02.15</t>
  </si>
  <si>
    <t>45.02.16</t>
  </si>
  <si>
    <t>Sanatate    (cod 66.02.06+66.02.08+66.02.50)</t>
  </si>
  <si>
    <t>Servicii de sanatate publica</t>
  </si>
  <si>
    <t>66.02.08</t>
  </si>
  <si>
    <t xml:space="preserve">Iluminat public si electrificari </t>
  </si>
  <si>
    <t>Transport aerian   (cod 84.02.06.01+ 84.02.06.02)</t>
  </si>
  <si>
    <t>Aeroporturi</t>
  </si>
  <si>
    <t>84.02.06.01</t>
  </si>
  <si>
    <t>Transporturi   (cod 84.02.03+84.02.06+84.02.50)</t>
  </si>
  <si>
    <t>Transport aerian   (cod  84.02.06.01+84.02.06.02)</t>
  </si>
  <si>
    <t>36.02.31</t>
  </si>
  <si>
    <t>Contribuția asociației de proprietari pentru lucrările de reabilitare termică</t>
  </si>
  <si>
    <t>42.02.34</t>
  </si>
  <si>
    <r>
      <t>1)</t>
    </r>
    <r>
      <rPr>
        <sz val="10"/>
        <rFont val="Arial"/>
        <family val="2"/>
      </rPr>
      <t xml:space="preserve"> finantat din excedentul anilor precedenti</t>
    </r>
  </si>
  <si>
    <t>DEFICIT    99.02.96</t>
  </si>
  <si>
    <t>Alte servicii publice generale  (cod 54.02.05 la 54.02.07+54.02.10+54.02.50)</t>
  </si>
  <si>
    <t>Invatamant   (cod 65.02.03 la 65.02.05+65.02.07+65.02.11+65.02.50)</t>
  </si>
  <si>
    <t>Învatamânt secundar   (cod 65.02.04.01 la  65.02.04.03)</t>
  </si>
  <si>
    <t>Servicii recreative si sportive   (cod 67.02.05.01 la 67.02.05.03)</t>
  </si>
  <si>
    <t>07.02.02.03</t>
  </si>
  <si>
    <t>07.02.02.02</t>
  </si>
  <si>
    <t>07.02.02.01</t>
  </si>
  <si>
    <t>07.02.01.02</t>
  </si>
  <si>
    <t>07.02.01.01</t>
  </si>
  <si>
    <t>84.02.03</t>
  </si>
  <si>
    <t>39.02</t>
  </si>
  <si>
    <t>39.02.04</t>
  </si>
  <si>
    <t>40.02</t>
  </si>
  <si>
    <t>42.02</t>
  </si>
  <si>
    <t>Turism</t>
  </si>
  <si>
    <t>81.02.06</t>
  </si>
  <si>
    <t>Formular:</t>
  </si>
  <si>
    <t>Taxa de reabilitare termică</t>
  </si>
  <si>
    <t>36.02.23</t>
  </si>
  <si>
    <t>40.02.16</t>
  </si>
  <si>
    <t>Venituri din privatizare</t>
  </si>
  <si>
    <t>Impozit pe cladiri de la persoane fizice *)</t>
  </si>
  <si>
    <t>Impozit pe terenuri de la persoane fizice *)</t>
  </si>
  <si>
    <t>Zone libere</t>
  </si>
  <si>
    <t>Agricultura   (cod 83.02.03.03+83.02.03.07+83.02.03.30)</t>
  </si>
  <si>
    <t>Camere agricole</t>
  </si>
  <si>
    <t>83.02.03.07</t>
  </si>
  <si>
    <t>00.01 SD</t>
  </si>
  <si>
    <t>Vărsăminte din secţiunea de funcţionare</t>
  </si>
  <si>
    <t>Sume din excedentul bugetului local utilizate pentru finanţarea cheltuielilor secţiunii de dezvoltare**)</t>
  </si>
  <si>
    <t>Impozit pe profit  (cod 01.02.01)</t>
  </si>
  <si>
    <t>84.02.03.03</t>
  </si>
  <si>
    <t>IV.  SUBVENTII    (cod 00.18)</t>
  </si>
  <si>
    <t>Subvenţii pentru reabilitarea termică a clădirilor de locuit</t>
  </si>
  <si>
    <t>42.02.12</t>
  </si>
  <si>
    <t>Sume defalcate din taxa pe valoarea adăugată pentru echilibrarea bugetelor locale</t>
  </si>
  <si>
    <t>05.02.50</t>
  </si>
  <si>
    <t>36.02.05</t>
  </si>
  <si>
    <t>**) Nu se completează în etapa de planificare</t>
  </si>
  <si>
    <t>43.02.07</t>
  </si>
  <si>
    <t>35.02.02</t>
  </si>
  <si>
    <t>Venituri din recuperarea cheltuielilor de judecata, imputatii si despagubiri</t>
  </si>
  <si>
    <t>Depozite speciale pentru constructii de locuinte</t>
  </si>
  <si>
    <t>Învatamânt special</t>
  </si>
  <si>
    <t xml:space="preserve">Internate si cantine pentru elevi </t>
  </si>
  <si>
    <t>EXCEDENT  98.02.96</t>
  </si>
  <si>
    <t>EXCEDENT  98.02.97</t>
  </si>
  <si>
    <t>Încasări din rambursarea altor împrumuturi acordate</t>
  </si>
  <si>
    <t>40.02.10</t>
  </si>
  <si>
    <t>Transferuri din bugetele consiliilor judeţene pentru finanţarea centrelor pentru protecţia copilului</t>
  </si>
  <si>
    <t>Alte venituri din prestari de servicii si alte activitati</t>
  </si>
  <si>
    <t>33.02.08</t>
  </si>
  <si>
    <t>33.02.10</t>
  </si>
  <si>
    <t>33.02.12</t>
  </si>
  <si>
    <t>Alte transferuri voluntare</t>
  </si>
  <si>
    <t>61.02.50</t>
  </si>
  <si>
    <t>Alte cheltuieli în domeniul ordinii publice şi siguranţei naţionale</t>
  </si>
  <si>
    <t>31.02</t>
  </si>
  <si>
    <t>31.02.03</t>
  </si>
  <si>
    <t>din care credite bugetare destinate stingerii plăţilor restante</t>
  </si>
  <si>
    <t>Trim I</t>
  </si>
  <si>
    <t>Trim II</t>
  </si>
  <si>
    <t>Trim III</t>
  </si>
  <si>
    <t>Trim IV</t>
  </si>
  <si>
    <t>Unităţi de asistenţă medico-sociale</t>
  </si>
  <si>
    <t>68.02.12</t>
  </si>
  <si>
    <t>Prevenirea excluderii sociale    (cod 68.02.15.01+68.02.15.02)</t>
  </si>
  <si>
    <t>Stimulare întreprinderi mici si mijlocii</t>
  </si>
  <si>
    <t>Deficitul secţiunii de dezvoltare</t>
  </si>
  <si>
    <t>99.02.97</t>
  </si>
  <si>
    <t>Varsaminte din profitul net al regiilor autonome</t>
  </si>
  <si>
    <t>65.02.07</t>
  </si>
  <si>
    <t>65.02.05</t>
  </si>
  <si>
    <t>65.02.04</t>
  </si>
  <si>
    <t>66.02</t>
  </si>
  <si>
    <t>66.02.06</t>
  </si>
  <si>
    <t>66.02.50</t>
  </si>
  <si>
    <t>67.02.03</t>
  </si>
  <si>
    <t>67.02.05</t>
  </si>
  <si>
    <t>87.02.01</t>
  </si>
  <si>
    <t>60.02.02</t>
  </si>
  <si>
    <t>Taxe speciale</t>
  </si>
  <si>
    <t>- Fiecare capitol, subcapitol şi paragraf de cheltuieli se detaliază în mod corespunzător, conform clasificaţiei economice.</t>
  </si>
  <si>
    <t>Amenzi, penalitati si confiscari   (cod 35.02.01 la 35.02.03+35.02.50)</t>
  </si>
  <si>
    <t>Servicii religioase</t>
  </si>
  <si>
    <t>Autoritati publice si actiuni externe   (cod 51.02.01)</t>
  </si>
  <si>
    <t>51.02</t>
  </si>
  <si>
    <t>Spitale generale</t>
  </si>
  <si>
    <t>Impozit pe profit        (cod 01.02.01)</t>
  </si>
  <si>
    <t>Prefinanţare</t>
  </si>
  <si>
    <t>Impozitul pe terenul din extravilan   *) + Restante din anii anteriori din impozitul pe teren agricol</t>
  </si>
  <si>
    <t>45.02.19</t>
  </si>
  <si>
    <t>45.02.19.01</t>
  </si>
  <si>
    <t>45.02.19.02</t>
  </si>
  <si>
    <t>48.02.01</t>
  </si>
  <si>
    <t>48.02.01.01</t>
  </si>
  <si>
    <t>48.02.01.02</t>
  </si>
  <si>
    <t>48.02.01.03</t>
  </si>
  <si>
    <t>48.02.02</t>
  </si>
  <si>
    <t>48.02.02.01</t>
  </si>
  <si>
    <t>48.02.02.02</t>
  </si>
  <si>
    <t>48.02.02.03</t>
  </si>
  <si>
    <t>48.02.03.01</t>
  </si>
  <si>
    <t>48.02.03.02</t>
  </si>
  <si>
    <t>48.02.03.03</t>
  </si>
  <si>
    <t>48.02.03</t>
  </si>
  <si>
    <t>48.02.11</t>
  </si>
  <si>
    <t>48.02.11.01</t>
  </si>
  <si>
    <t>48.02.11.02</t>
  </si>
  <si>
    <t>48.02.11.03</t>
  </si>
  <si>
    <t>48.02.12</t>
  </si>
  <si>
    <t>48.02.12.01</t>
  </si>
  <si>
    <t>48.02.12.02</t>
  </si>
  <si>
    <t>48.02.12.03</t>
  </si>
  <si>
    <t>48.02.04</t>
  </si>
  <si>
    <t>48.02.04.01</t>
  </si>
  <si>
    <t>48.02.04.02</t>
  </si>
  <si>
    <t>48.02.04.03</t>
  </si>
  <si>
    <t>48.02.05</t>
  </si>
  <si>
    <t>48.02.05.01</t>
  </si>
  <si>
    <t>48.02.05.02</t>
  </si>
  <si>
    <t>48.02.05.03</t>
  </si>
  <si>
    <t>42.02.69</t>
  </si>
  <si>
    <t>43.02.30</t>
  </si>
  <si>
    <t>Sume primite de la bugetul județului  pentru plata drepturilor de care beneficiază copiii cu cerințe educaționale speciale integrați în învățământul de masă</t>
  </si>
  <si>
    <t>43.02.31</t>
  </si>
  <si>
    <t xml:space="preserve">Sume defalcate din taxa pe valoarea adăugată pentru drumuri </t>
  </si>
  <si>
    <t>11.02.05</t>
  </si>
  <si>
    <t>Sume defalcate din TVA  (cod  11.02.01+11.02.02+11.02.05+11.02.06+11.02.09)</t>
  </si>
  <si>
    <t>Donatii si sponsorizari **)</t>
  </si>
  <si>
    <t>Donatii si sponsorizari**)</t>
  </si>
  <si>
    <t>Alte servicii în domeniile culturii, recreerii si religiei</t>
  </si>
  <si>
    <t>Ajutoare pentru locuinte</t>
  </si>
  <si>
    <t>Alte operaţiuni financiare (cod 41.02.05)</t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</si>
  <si>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Bucureşti**)  (41.02.05.01+41.02.05.02)</t>
  </si>
  <si>
    <t>Alte cheltuieli in domeniul  asistentei  sociale</t>
  </si>
  <si>
    <t>68.02.50.50</t>
  </si>
  <si>
    <t>Alte cheltuieli in domeniul asigurarilor si asistentei  sociale (cod 68.02.50.50)</t>
  </si>
  <si>
    <t>Alte venituri din taxe administrative, eliberari permise</t>
  </si>
  <si>
    <t>34.02.02</t>
  </si>
  <si>
    <t>34.02.50</t>
  </si>
  <si>
    <t>35.02</t>
  </si>
  <si>
    <t>35.02.01</t>
  </si>
  <si>
    <t>36.02</t>
  </si>
  <si>
    <t>36.02.50</t>
  </si>
  <si>
    <t>40.02.06</t>
  </si>
  <si>
    <t>40.02.07</t>
  </si>
  <si>
    <t>^) Se completează de către beneficiarii FEN (PNDR 2007-2013) măsura 322 și 125 reevaluat cu finalizare 2017</t>
  </si>
  <si>
    <t>49.90</t>
  </si>
  <si>
    <r>
      <t xml:space="preserve">Impozit pe profit de la agenţi economici 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)  </t>
    </r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</si>
  <si>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Bucureşti**) cod 41.02.05.02</t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</si>
  <si>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Bucureşti**) cod 41.02.05.01</t>
  </si>
  <si>
    <t>Transporturi   (cod 84.02.03+84.02.04+84.02.06+84.02.50)</t>
  </si>
  <si>
    <t>Alte taxe pe utilizarea bunurilor, autorizarea utilizarii bunurilor sau pe desfasurare de activitati</t>
  </si>
  <si>
    <t>Partea a V-a ACTIUNI ECONOMICE   (cod 80.02+81.02+83.02+84.02+87.02)</t>
  </si>
  <si>
    <t>68.02.15</t>
  </si>
  <si>
    <t>68.02.10</t>
  </si>
  <si>
    <t>70.02</t>
  </si>
  <si>
    <t>74.02</t>
  </si>
  <si>
    <t>70.02.03</t>
  </si>
  <si>
    <t>70.02.05</t>
  </si>
  <si>
    <t>70.02.06</t>
  </si>
  <si>
    <t>70.02.07</t>
  </si>
  <si>
    <t>70.02.50</t>
  </si>
  <si>
    <t>74.02.05</t>
  </si>
  <si>
    <t>Canalizarea si tratarea apelor reziduale</t>
  </si>
  <si>
    <t>74.02.06</t>
  </si>
  <si>
    <t>79.02</t>
  </si>
  <si>
    <t>42.02.01</t>
  </si>
  <si>
    <t>42.02.05</t>
  </si>
  <si>
    <t>36.02.11</t>
  </si>
  <si>
    <t>34.02</t>
  </si>
  <si>
    <t>III. OPERAŢIUNI FINANCIARE   (cod 40.02+41.02)</t>
  </si>
  <si>
    <t>Dezvoltarea sistemului de locuinte</t>
  </si>
  <si>
    <t>45.02.21.01</t>
  </si>
  <si>
    <t>45.02.21.02</t>
  </si>
  <si>
    <t>45.02.21.03</t>
  </si>
  <si>
    <t>Fondul naţional pentru relaţii bilaterale aferent mecanismelor financiare SEE  (cod 45.02.21.01+45.02.21.02+45.02.21.03+45.02.21.04) *)</t>
  </si>
  <si>
    <t>Programe comunitare finantate in perioada 2007-2013 (cod 45.02.15.01 + 45.02.15.02 + 45.02.15.03+45.02.15.04) *)</t>
  </si>
  <si>
    <t>Subvenţii din veniturile proprii ale Ministerului Sănătăţii către bugetele locale pentru finanţarea investiţiilor în sănătate (cod42.02.18.01+42.02.18.02+48.02.18.03)</t>
  </si>
  <si>
    <t>Impozit pe profit de la agenţi economici ¹﴿</t>
  </si>
  <si>
    <t>Subvenţii de la bugetul de stat către bugetele locale pentru finantarea investitiilor în sănătate(cod 42.02.16.01+42.02.16.02+42.02.16.03)</t>
  </si>
  <si>
    <t>Excedentul secţiunii de funcţionare</t>
  </si>
  <si>
    <t>98.02.96</t>
  </si>
  <si>
    <t>Excedentul secţiunii de dezvoltare</t>
  </si>
  <si>
    <t>98.02.97</t>
  </si>
  <si>
    <t>A1.2.  IMPOZIT PE VENIT, PROFIT,  SI CASTIGURI DIN CAPITAL DE LA PERSOANE FIZICE                (cod 03.02+04.02)</t>
  </si>
  <si>
    <t>CHELTUIELILE SECŢIUNII DE FUNCŢIONARE (cod 50.02 + 59.02 + 63.02 + 70.02 + 74.02 + 79.02)</t>
  </si>
  <si>
    <t>Subvenţii de la bugetul de stat către bugetele locale pentru finanţarea aparaturii medicale şi echipamentelor de comunicaţii în urgenţă în sănătate</t>
  </si>
  <si>
    <t>Alte impozite si taxe generale pe bunuri si servicii   (cod 12.02.07)</t>
  </si>
  <si>
    <t>12.02</t>
  </si>
  <si>
    <t>12.02.07</t>
  </si>
  <si>
    <t>A4.  IMPOZITE SI TAXE PE BUNURI SI SERVICII   (cod 11.02+12.02+15.02+16.02)</t>
  </si>
  <si>
    <t>Taxe hoteliere-restante</t>
  </si>
  <si>
    <t>35.02.03.01</t>
  </si>
  <si>
    <t>Incasari din valorificarea bunurilor confiscate, abandonate si alte sume constatate odata cu  confiscarea potrivit legii (cod 35.02.03.01)</t>
  </si>
  <si>
    <t>48.02.15</t>
  </si>
  <si>
    <t>48.02.15.01</t>
  </si>
  <si>
    <t>48.02.15.02</t>
  </si>
  <si>
    <t>Alte programe  comunitare finanțate în perioada 2014-2020 (APC) ( cod 48.02.15.01+48.02.15.02)</t>
  </si>
  <si>
    <t>45.02.01.04</t>
  </si>
  <si>
    <t>Fondul European de Dezvoltare Regionala (cod 45.02.01.02+45.02.01.04) *)</t>
  </si>
  <si>
    <t>45.02.02.04</t>
  </si>
  <si>
    <t>Fondul Social European (cod 45.02.02.02+45.02.02.04) *)</t>
  </si>
  <si>
    <t>45.02.03.04</t>
  </si>
  <si>
    <t>Fondul de Coeziune (cod 45.02.03.02+45.02.03.04) *)</t>
  </si>
  <si>
    <t>45.02.05.04</t>
  </si>
  <si>
    <t>Fondul European pentru Pescuit (cod 45.02.05.02+45.02.05.04) *)</t>
  </si>
  <si>
    <t>36.02.47</t>
  </si>
  <si>
    <t>Alte venituri pentru finanțarea secțiunii de dezvoltare</t>
  </si>
  <si>
    <t>46.02</t>
  </si>
  <si>
    <t>Alte sume primite din fonduri de la Uniunea Europeană pentru programele operaționale finanțate în cadrul obiectivului convergență</t>
  </si>
  <si>
    <t>46.02.03</t>
  </si>
  <si>
    <t>TOTAL VENITURI(cod00.02+00.15+00.16+00.17+45.02+ 46.02+48.02)</t>
  </si>
  <si>
    <t>VENITURILE SECŢIUNII DE DEZVOLTARE (00.02+00.15+00.16+00.17+45.02+46.02+48.02) - TOTAL</t>
  </si>
  <si>
    <t>43.02.34</t>
  </si>
  <si>
    <t>Sume alocate din bugetul ANCPI pentru finanțarea lucrărilor de înregistrare sistematică din cadrul Programului național de cadastru și carte funciară</t>
  </si>
  <si>
    <t>Contribuții  pentru finanțarea  Programului  "Școală după scoală''</t>
  </si>
  <si>
    <t>33.02.33</t>
  </si>
  <si>
    <t xml:space="preserve"> Școală după  școală</t>
  </si>
  <si>
    <t>65.02.12.01</t>
  </si>
  <si>
    <t xml:space="preserve"> Servicii educaționale  complementare  (cod 65.02.12.01)</t>
  </si>
  <si>
    <t>65.02.12</t>
  </si>
  <si>
    <t>Invatamant   (cod 65.02.03 la 65.02.05+65.02.07+65.02.11+65.02.12+65.02.50)</t>
  </si>
  <si>
    <t>48.02.19</t>
  </si>
  <si>
    <t>48.02.19.01</t>
  </si>
  <si>
    <t>48.02.19.02</t>
  </si>
  <si>
    <t>48.02.19.03</t>
  </si>
  <si>
    <t>Subvenții pentru realizarea activității de colectare, transport, depozitare și neutralizare a deșeurilor de origine animală</t>
  </si>
  <si>
    <t>42.02.73</t>
  </si>
  <si>
    <t>40.02.18</t>
  </si>
  <si>
    <t>Sume din excedentul bugetului local utilizate pentru finanţarea cheltuielilor secţiunii de funcționare**)</t>
  </si>
  <si>
    <t>Încasări din rambursarea împrumuturilor acordate (cod 40.02.06+40.02.07+40.02.10+40.02.11+40.02.13+40.02.14+40.02.16+40.02.18+40.02.50)</t>
  </si>
  <si>
    <t>Încasări din rambursarea împrumuturilor acordate  (cod40.02.06+40.02.07+40.02.10+40.02.11+40.02.18+40.02.50)</t>
  </si>
  <si>
    <t>33.02.13</t>
  </si>
  <si>
    <t>Contribuția de întreținere a persoanelor asistate</t>
  </si>
  <si>
    <t>36.02.01.01</t>
  </si>
  <si>
    <t>Venituri din aplicarea prescriptiei extinctive (cod 36.02.01.01)</t>
  </si>
  <si>
    <t>48.02.32</t>
  </si>
  <si>
    <t>48.02.33</t>
  </si>
  <si>
    <t>48.02.32.01</t>
  </si>
  <si>
    <t>48.02.32.02</t>
  </si>
  <si>
    <t>48.02.33.01</t>
  </si>
  <si>
    <t>48.02.33.02</t>
  </si>
  <si>
    <t>Asistență tehnică aferentă Mecanismelor financiare Spaţiul Economic European și Norvegian 2014-2021(cod 48.02.33.01+48.02.33.02)</t>
  </si>
  <si>
    <t>Fondul pentru relații bilaterale aferent Mecanismelor financiare Spaţiul Economic European și Norvegian 2014-2021(cod 48.02.32.01+48.02.32.02)</t>
  </si>
  <si>
    <t>Sume primite de la UE/alti donatori in contul platilor efectuate si prefinantari aferente cadrului financiar 2014-2020 ( cod 48.02.01 la  cod 48.02.05+48.02.11+48.02.12+48.02.15+48.02.19+48.02.32+48.02.33)</t>
  </si>
  <si>
    <t>48.02.19.04</t>
  </si>
  <si>
    <t>Sume aferente alocărilor temporare de la bugetul de stat pe perioada indisponibilităților fondurilor externe nerambursabile</t>
  </si>
  <si>
    <t xml:space="preserve">Mecanismul  pentru Interconectarea Europei(cod 48.02.19.01+48.02.19.02+48.02.19.03+48.02.19.04) </t>
  </si>
  <si>
    <t>Diverse venituri (cod36.02.01+36.02.05+36.02.06+36.02.07+36.02.11+36.02.14+36.02.22+36.02.23+36.02.31+36.02.47+36.02.50)</t>
  </si>
  <si>
    <t>Diverse venituri (cod 36.02.01+36.02.05+36.02.06+36.02.11+36.02.14+36.02.50)</t>
  </si>
  <si>
    <t>Diverse venituri (cod 36.02.07+36.02.22+36.02.23+36.02.31+36.02.47)</t>
  </si>
  <si>
    <t>47.02</t>
  </si>
  <si>
    <t>47.02.04</t>
  </si>
  <si>
    <t>Sume în curs de distribuire</t>
  </si>
  <si>
    <t>Sume încasate pentru bugetul local în contul unic, în curs de distribuire</t>
  </si>
  <si>
    <t>45.02.19.03</t>
  </si>
  <si>
    <t>Programul de cooperare elvetiano-roman vizand reducerea disparitatilor economice si sociale in cadrul Uniunii Europene extinse (cod 45.02.19.01+45.02.19.02+45.02.19.03+45.02.19.04) *)</t>
  </si>
  <si>
    <r>
      <t>VENITURI PROPRII (00.02-11.02-37.02+00.15</t>
    </r>
    <r>
      <rPr>
        <b/>
        <sz val="10"/>
        <rFont val="Arial"/>
        <family val="2"/>
        <charset val="238"/>
      </rPr>
      <t>)</t>
    </r>
  </si>
  <si>
    <r>
      <t>VENITURI PROPRII (00.02-11.02-37.02</t>
    </r>
    <r>
      <rPr>
        <b/>
        <sz val="10"/>
        <rFont val="Arial"/>
        <family val="2"/>
        <charset val="238"/>
      </rPr>
      <t>)</t>
    </r>
  </si>
  <si>
    <t>46.02.04</t>
  </si>
  <si>
    <t>Alte sume primite din fonduri de la Uniunea Europeană pentru programele operaţionale finanţate din cadrul financiar 2014-2020</t>
  </si>
  <si>
    <r>
      <t>VENITURII PROPRII (cod 00.02-11.02-37.02+00.15</t>
    </r>
    <r>
      <rPr>
        <b/>
        <sz val="10"/>
        <rFont val="Arial"/>
        <family val="2"/>
        <charset val="238"/>
      </rPr>
      <t>)</t>
    </r>
  </si>
  <si>
    <t>33.02.26</t>
  </si>
  <si>
    <t>Venituri din despăgubiri</t>
  </si>
  <si>
    <t>Venituri din prestari de servicii si alte activitati (cod33.02.08+33.02.10+33.02.12+33.02.13+33.02.24+33.02.26+33.02.27+33.02.28+33.02.33+33.02.50)</t>
  </si>
  <si>
    <t>Venituri din prestari de servicii si alte activitati  (cod 33.02.08 + 33.02.10 + 33.02.12 +33.02.13+ 33.02.24 +33.02.26+33.02.27+33.02.28+33.02.33+33.02.50)</t>
  </si>
  <si>
    <t>42.02.77</t>
  </si>
  <si>
    <t>Subvenții primite în cadrul Programului stațiuni balneare</t>
  </si>
  <si>
    <t>Sume alocate din Fondul de Dezvoltare și Investiții</t>
  </si>
  <si>
    <t>41.02.14</t>
  </si>
  <si>
    <t>Alte operaţiuni financiare (cod 41.02.05+41.02.14)</t>
  </si>
  <si>
    <t>Finanţarea unor cheltuieli de capital ale unităţilor de învăţământ preuniversitar</t>
  </si>
  <si>
    <t>42.02.14</t>
  </si>
  <si>
    <t>Sume repartizate din Fondul la dispoziția Consiliului Județean</t>
  </si>
  <si>
    <t>04.02.05</t>
  </si>
  <si>
    <t>43.02.39</t>
  </si>
  <si>
    <t>43.02.39.01</t>
  </si>
  <si>
    <t>43.02.39.02</t>
  </si>
  <si>
    <t>Subvenții acordate în baza contractelor de parteneriat sau asociere, pentru secțiunea de funcționare</t>
  </si>
  <si>
    <t xml:space="preserve">Subvenţii primite din Fondul Naţional de Dezvoltare **) </t>
  </si>
  <si>
    <t>Subventii primite din Fondul de Interventie**)</t>
  </si>
  <si>
    <t>Transferuri din bugetele consiliilor judeţene pentru finanţarea centrelor  pentru protecţia copilului</t>
  </si>
  <si>
    <t>42.02.20</t>
  </si>
  <si>
    <t xml:space="preserve">REZERVE </t>
  </si>
  <si>
    <t>Fond de rezerva bugetara la dispozitia autoritatilor locale</t>
  </si>
  <si>
    <t>Varsaminte din amortizarea mijloacelor fixe</t>
  </si>
  <si>
    <t>Servicii culturale       (cod 67.02.03.02 la 67.02.03.08+67.02.03.12+67.02.03.30)</t>
  </si>
  <si>
    <t>Alte cheltuieli privind combustibili si energia</t>
  </si>
  <si>
    <t>Alte actiuni economice</t>
  </si>
  <si>
    <t xml:space="preserve">Fondul Român de Dezvoltare Sociala </t>
  </si>
  <si>
    <t>Proiecte de dezvoltare multifunctionale</t>
  </si>
  <si>
    <t>Salubritate si gestiunea deseurilor   (cod 74.02.05.01+74.02.05.02)</t>
  </si>
  <si>
    <t>Partea a III-a CHELTUIELI SOCIAL-CULTURALE   (cod 65.02+66.02+67.02+68.02)</t>
  </si>
  <si>
    <t>Învatamânt prescolar si primar   (cod 65.02.03.01+65.02.03.02)</t>
  </si>
  <si>
    <t>Învatamânt  nedefinibil prin nivel    (cod 65.02.07.04)</t>
  </si>
  <si>
    <t>40.02.11</t>
  </si>
  <si>
    <t>Incasari din valorificarea bunurilor confiscate, abandonate si alte sume constatate odata cu  confiscarea potrivit legii</t>
  </si>
  <si>
    <t>Contributia  persoanelor beneficiare ale  cantinelor de ajutor social</t>
  </si>
  <si>
    <t>Taxe din activitati cadastrale si agricultura</t>
  </si>
  <si>
    <t>Unităţi medico-sociale</t>
  </si>
  <si>
    <t>Alte venituri din proprietate</t>
  </si>
  <si>
    <t>30.02.05</t>
  </si>
  <si>
    <t>30.02.08</t>
  </si>
  <si>
    <t>30.02.50</t>
  </si>
  <si>
    <t>A6.  ALTE IMPOZITE SI  TAXE  FISCALE  (cod 18.02)</t>
  </si>
  <si>
    <t>C.   VENITURI NEFISCALE   (cod 00.13+00.14)</t>
  </si>
  <si>
    <t>C1.  VENITURI DIN PROPRIETATE  (cod 30.02+31.02)</t>
  </si>
  <si>
    <t>Venituri din dobanzi   (cod 31.02.03)</t>
  </si>
  <si>
    <t>C2.  VANZARI DE BUNURI SI SERVICII   (cod 33.02+34.02+35.02+36.02+37.02)</t>
  </si>
  <si>
    <t>Impozitul pe veniturile din transferul proprietatilor imobiliare din patrimoniul personal</t>
  </si>
  <si>
    <t>Încasări din rambursarea împrumuturilor acordate  (cod 40.02.13+40.02.14+40.02.16)</t>
  </si>
  <si>
    <t>Subventii primite de la bugetul de stat pentru finantarea unor programe de interes national, destinate sectiunii de functionare a bugetului local</t>
  </si>
  <si>
    <t>Subventii primite de la bugetul de stat pentru finantarea unor programe de interes national, destinate sectiunii de dezvoltare a bugetului local</t>
  </si>
  <si>
    <t>30.02.08.03</t>
  </si>
  <si>
    <t>C. VENITURI NEFISCALE  ( 00.14)</t>
  </si>
  <si>
    <t>39.02.10</t>
  </si>
  <si>
    <t>00.16</t>
  </si>
  <si>
    <t>00.02</t>
  </si>
  <si>
    <t>00.03</t>
  </si>
  <si>
    <t>00.04</t>
  </si>
  <si>
    <t>00.05</t>
  </si>
  <si>
    <t>00.06</t>
  </si>
  <si>
    <t>00.07</t>
  </si>
  <si>
    <t>Prevenire si combatere inundatii si gheturi</t>
  </si>
  <si>
    <t>Alte subventii primite de la administratia centrala pentru finantarea unor activitati</t>
  </si>
  <si>
    <t>43.02.20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</si>
  <si>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</si>
  <si>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</si>
  <si>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45.02.16.03</t>
  </si>
  <si>
    <t>45.02.17</t>
  </si>
  <si>
    <t>45.02.17.01</t>
  </si>
  <si>
    <t>45.02.17.02</t>
  </si>
  <si>
    <t>45.02.17.03</t>
  </si>
  <si>
    <t>45.02.18</t>
  </si>
  <si>
    <t>45.02.18.01</t>
  </si>
  <si>
    <t>45.02.18.02</t>
  </si>
  <si>
    <t>45.02.18.03</t>
  </si>
  <si>
    <t>Sume primite în cadrul mecanismului decontării cererilor de plată*)</t>
  </si>
  <si>
    <t>Venituri din vanzarea unor bunuri apartinand domeniului privat al statului sau al unitatilor administrativ-teritoriale**)</t>
  </si>
  <si>
    <t>Subventii de la bugetul de stat catre bugetele locale necesare sustinerii derularii proiectelor finantate din fonduri externe nerambursabile (FEN) postaderare***)</t>
  </si>
  <si>
    <t>***) Se utilizează de beneficiarii FEN ( perioada de programare bugetară a UE 2007-2013) care au depus cereri de rambursare până la 31.12.2015</t>
  </si>
  <si>
    <t>Subvenţii de la bugetul de stat către bugetele locale necesare susţinerii derulării proiectelor finanţate din fonduri externe nerambursabile (FEN) postaderare aferete perioadei de programare 2014-2020****)</t>
  </si>
  <si>
    <t>****) Se utilizează de beneficiarii FEN din perioada de programare bugetară a UE 2014-2020</t>
  </si>
  <si>
    <t>Sume alocate din bugetul AFIR, pentru susținerea proiectelor din PNDR 2014-2020****)</t>
  </si>
  <si>
    <t>Fondul European Agricol de Dezvoltare Rurala (cod 45.02.04.01+45.02.04.02+45.02.04.03+45.02.04.04) *) ^)</t>
  </si>
  <si>
    <t>JUDEŢUL:CONSTANTA</t>
  </si>
  <si>
    <t>Unitatea administrativ - teritorială :MUNICIPIU RESEDINTA DE JUDET CONSTANTA</t>
  </si>
  <si>
    <t xml:space="preserve">    BUGETELE   INSTITUTIILOR  SUBORDONATE</t>
  </si>
  <si>
    <t>LEI</t>
  </si>
  <si>
    <t xml:space="preserve">Finantare </t>
  </si>
  <si>
    <t xml:space="preserve">                     Finantare complementara</t>
  </si>
  <si>
    <t xml:space="preserve"> Venituri proprii</t>
  </si>
  <si>
    <t>de baza</t>
  </si>
  <si>
    <t>NR. CRT</t>
  </si>
  <si>
    <t>DENUMIREA UNITATII</t>
  </si>
  <si>
    <t>Cheltuieli cu bunuri si servicii</t>
  </si>
  <si>
    <t xml:space="preserve">Cheltuieli de capital </t>
  </si>
  <si>
    <t>Burse</t>
  </si>
  <si>
    <t>Transferuri</t>
  </si>
  <si>
    <t>Proiecte din FEN/FSE</t>
  </si>
  <si>
    <t>Asistență socială</t>
  </si>
  <si>
    <t>Cheltuieli de personal</t>
  </si>
  <si>
    <t>Cheltuieli bunuri si servicii</t>
  </si>
  <si>
    <t>Ch. de capital</t>
  </si>
  <si>
    <t xml:space="preserve">GRĂDINIŢA CU PROGRAM PRELUNGIT 'ROBOŢEL' </t>
  </si>
  <si>
    <t>GRĂDINIŢA CU PROGRAM NORMAL 'ZUBEYDE HANIM'</t>
  </si>
  <si>
    <t>GRĂDINIŢA CU PROGRAM PRELUNGIT 'AMICII'</t>
  </si>
  <si>
    <t>GRĂDINIŢA CU PROGRAM PRELUNGIT 'CASUŢA DE TURTA DULCE'</t>
  </si>
  <si>
    <t>GRĂDINIŢA CU PROGRAM PRELUNGIT 'GULLIVER'</t>
  </si>
  <si>
    <t xml:space="preserve">GRĂDINIŢA CU PROGRAM PRELUNGIT 'LUMEA COPIILOR' </t>
  </si>
  <si>
    <t>GRĂDINIŢA CU PROGRAM PRELUNGIT 'LUMEA POVEŞTILOR'</t>
  </si>
  <si>
    <t xml:space="preserve">GRĂDINIŢA CU PROGRAM PRELUNGIT 'MUGUREL' </t>
  </si>
  <si>
    <t xml:space="preserve">GRĂDINIŢA CU PROGRAM PRELUNGIT NR.10 </t>
  </si>
  <si>
    <t>GRĂDINIŢA CU PROGRAM PRELUNGIT 'DUMBRAVA MINUNATĂ'</t>
  </si>
  <si>
    <t>GRĂDINIŢA CU PROGRAM PRELUNGIT NR.2 PITICI</t>
  </si>
  <si>
    <t>GRĂDINIŢA CU PROGRAM PRELUNGIT NR.33</t>
  </si>
  <si>
    <t xml:space="preserve">GRĂDINIŢA CU PROGRAM PRELUNGIT NR.42 </t>
  </si>
  <si>
    <t xml:space="preserve">GRĂDINIŢA CU PROGRAM PRELUNGIT NR.44 </t>
  </si>
  <si>
    <t xml:space="preserve">GRĂDINIŢA CU PROGRAM PRELUNGIT NR.45 </t>
  </si>
  <si>
    <t>GRĂDINIŢA CU PROGRAM PRELUNGIT AZUR</t>
  </si>
  <si>
    <t xml:space="preserve">GRĂDINIŢA CU PROGRAM PRELUNGIT NR.53 </t>
  </si>
  <si>
    <t xml:space="preserve">GRĂDINIŢA CU PROGRAM PRELUNGIT NR.57 </t>
  </si>
  <si>
    <t>GRĂDINIŢA CU PROGRAM PRELUNGIT NR.8</t>
  </si>
  <si>
    <t>GRĂDINIŢA CU PROGRAM PRELUNGIT NR.6</t>
  </si>
  <si>
    <t>GRĂDINIŢA CU PROGRAM PRELUNGIT 'PERLUŢELE MĂRII'</t>
  </si>
  <si>
    <t>GRĂDINIŢA CU PROGRAM PRELUNGIT 'STELUŢELE MĂRII'</t>
  </si>
  <si>
    <t>ŞCOALA GIMNAZIALA NR.33 'ANGHEL SALIGNY'</t>
  </si>
  <si>
    <t>ŞCOALA GIMNAZIALA NR. 40 'AUREL VLAICU'</t>
  </si>
  <si>
    <t>ŞCOALA GIMNAZIALA NR. 12 'B.P. HASDEU'</t>
  </si>
  <si>
    <t>ŞCOALA GIMNAZIALA NR.3 'CIPRIAN PORUMBESCU'</t>
  </si>
  <si>
    <t>ŞCOALA GIMNAZIALA NR. 23 'CONSTANTIN BRĂNCOVEANU'</t>
  </si>
  <si>
    <t>ŞCOALA GIMNAZIALA NR. 28 'DAN BARBILLIAN'</t>
  </si>
  <si>
    <t>ŞCOALA GIMNAZIALA NR. 38 'DIMITRIE CANTEMIR'</t>
  </si>
  <si>
    <t>ŞCOALA GIMNAZIALA NR. 11 'DR. CONSTANTIN ANGELESCU'</t>
  </si>
  <si>
    <t>ŞCOALA GIMNAZIALA NR. 43 'FERDINAND'</t>
  </si>
  <si>
    <t>ŞCOALA GIMNAZIALA NR. 30 'GHEORGHE ŢIŢEICA'</t>
  </si>
  <si>
    <t>ŞCOALA GIMNAZIALA NR. 22 'I.C. BRĂTIANU'</t>
  </si>
  <si>
    <t>ŞCOALA GIMNAZIALA NR. 24 'ION JALEA'</t>
  </si>
  <si>
    <t>ŞCOALA GIMNAZIALA NR. 17 'ION MINULESCU'</t>
  </si>
  <si>
    <t>ŞCOALA GIMNAZIALA NR. 18 'JEAN BART'</t>
  </si>
  <si>
    <t>ŞCOALA GIMNAZIALA NR. 29 'MIHAI VITEAZUL'</t>
  </si>
  <si>
    <t>ŞCOALA GIMNAZIALA NR. 10 'MIHAIL KOICIU'</t>
  </si>
  <si>
    <t>ŞCOALA GIMNAZIALA NR. 6 'NICOLAE TITULESCU'</t>
  </si>
  <si>
    <t>ŞCOALA GIMNAZIALA NR. 39 'NICOLAE TONITZA'</t>
  </si>
  <si>
    <t>ŞCOALA GIMNAZIALA NR.14</t>
  </si>
  <si>
    <t>ŞCOALA GIMNAZIALA NR.16 MARIN I. DOBROGIANU</t>
  </si>
  <si>
    <t>ŞCOALA GIMNAZIALA NR.37</t>
  </si>
  <si>
    <t>ŞCOALA GIMNAZIALA NR.8</t>
  </si>
  <si>
    <t>ŞCOALA GIMNAZIALA NR. 7 'REMUS OPREANU'</t>
  </si>
  <si>
    <t>COLEGIUL COMERCIAL 'CAROL I'</t>
  </si>
  <si>
    <t>COLEGIUL NAŢIONAL DE ARTE 'REGINA MARIA'</t>
  </si>
  <si>
    <t>COLEGIUL NAŢIONAL  'MIHAI EMINESCU'</t>
  </si>
  <si>
    <t>COLEGIUL NAŢIONAL  'MIRCEA CEL BĂTRÎN'</t>
  </si>
  <si>
    <t>COLEGIUL NAŢIONAL  PEDAGOGIC 'CONSTANTIN BRĂTESCU'</t>
  </si>
  <si>
    <t>LICEUL DE MARINA CONSTANTA</t>
  </si>
  <si>
    <t>LICEUL ENERGETIC CONSTANTA</t>
  </si>
  <si>
    <t>LICEUL TEHNOLOGIC 'PONTICA'</t>
  </si>
  <si>
    <t>LICEUL TEHNOLOGIC 'TOMIS'</t>
  </si>
  <si>
    <t>LICEUL TEHNOLOGIC 'C.A. ROSETTI'</t>
  </si>
  <si>
    <t>LICEUL TEHNOLOGIC "GHEORGHE MIRON COSTIN"</t>
  </si>
  <si>
    <t>LICEUL TEHNOLOGIC 'DIMITRIE LEONIDA'</t>
  </si>
  <si>
    <t>LICEUL ECONOMIC 'VIRGIL MADGEARU'</t>
  </si>
  <si>
    <t>LICEUL TEORETIC 'GEORGE EMIL PALADE'</t>
  </si>
  <si>
    <t>LICEUL TEHNOLOGIC 'GHEORGHE DUCA'</t>
  </si>
  <si>
    <t>LICEUL TEHNOLOGIC INDUSTRIAL DE ELECTROTEHNICĂ ŞI TELECOMUNICAŢII</t>
  </si>
  <si>
    <t>LICEUL TEHNOLOGIC'IOAN N. ROMAN'</t>
  </si>
  <si>
    <t>LICEUL CU PROGRAM SPORTIV 'NICOLAE ROTARU'</t>
  </si>
  <si>
    <t>LICEUL TEORETIC 'DECEBAL'</t>
  </si>
  <si>
    <t>LICEUL TEORETIC 'GEORGE CĂLINESCU'</t>
  </si>
  <si>
    <t>LICEUL TEORETIC 'LUCIAN BLAGA'</t>
  </si>
  <si>
    <t>LICEUL TEORETIC 'OVIDIUS'</t>
  </si>
  <si>
    <t>LICEUL TEORETIC 'TRAIAN'</t>
  </si>
  <si>
    <t>SEMINAR TEOLOGIC LICEAL ORTODOX</t>
  </si>
  <si>
    <t>TOTAL</t>
  </si>
  <si>
    <t>Buget local</t>
  </si>
  <si>
    <t>SERVICIUL DE IMPOZITE SI TAXE SI ALTE VENITURI ALE BUGETULUI LOCAL</t>
  </si>
  <si>
    <t>MUZEUL DE ARTA POPULARA</t>
  </si>
  <si>
    <t>SERVICIUL PUBLIC DE ASISTENȚĂ SOCIALĂ</t>
  </si>
  <si>
    <t>SPITALUL CLINIC DE BOLI INFECTIOASE</t>
  </si>
  <si>
    <t>MII LEI</t>
  </si>
  <si>
    <t>65.02.02</t>
  </si>
  <si>
    <t>Subvenţii din veniturile proprii ale Ministerului Sănătăţii către bugetele locale pentru finanţarea altor investiţii în sănătate</t>
  </si>
  <si>
    <t>42.02.18.03</t>
  </si>
  <si>
    <t>99.02</t>
  </si>
  <si>
    <t>07.02.50</t>
  </si>
  <si>
    <t>55.02</t>
  </si>
  <si>
    <t>56.02</t>
  </si>
  <si>
    <t>56.02.06</t>
  </si>
  <si>
    <t>56.02.07</t>
  </si>
  <si>
    <t>Din total capitol:</t>
  </si>
  <si>
    <t>Alte venituri din dobanzi</t>
  </si>
  <si>
    <t>EXCEDENT     98.02.96 + 98.02.97</t>
  </si>
  <si>
    <t>Sume primite de la UE/alti donatori in contul platilor efectuate si prefinantari (cod 45.02.01 la 45.02.05 +45.02.07+45.02.08+45.02.15 la 45.02.21)</t>
  </si>
  <si>
    <t>61.02.05</t>
  </si>
  <si>
    <t>Subventii primite de  la alte bugete locale pentru instituţiile de asistenţă socială pentru persoanele cu handicap</t>
  </si>
  <si>
    <r>
      <t xml:space="preserve">Subvenţii pentru </t>
    </r>
    <r>
      <rPr>
        <sz val="10"/>
        <rFont val="Arial"/>
        <family val="2"/>
        <charset val="238"/>
      </rPr>
      <t>sprijinirea construirii de locuinţe</t>
    </r>
  </si>
  <si>
    <r>
      <t>DEFICIT 1</t>
    </r>
    <r>
      <rPr>
        <vertAlign val="superscript"/>
        <sz val="10"/>
        <rFont val="Arial"/>
        <family val="2"/>
        <charset val="238"/>
      </rPr>
      <t xml:space="preserve">) </t>
    </r>
    <r>
      <rPr>
        <sz val="10"/>
        <rFont val="Arial"/>
        <family val="2"/>
        <charset val="238"/>
      </rPr>
      <t xml:space="preserve">        99.02.96 + 99.02.97</t>
    </r>
  </si>
  <si>
    <r>
      <t xml:space="preserve"> DEFICIT 1</t>
    </r>
    <r>
      <rPr>
        <vertAlign val="superscript"/>
        <sz val="10"/>
        <rFont val="Arial"/>
        <family val="2"/>
        <charset val="238"/>
      </rPr>
      <t xml:space="preserve">) </t>
    </r>
    <r>
      <rPr>
        <sz val="10"/>
        <rFont val="Arial"/>
        <family val="2"/>
        <charset val="238"/>
      </rPr>
      <t xml:space="preserve">   99.02.97</t>
    </r>
  </si>
  <si>
    <t xml:space="preserve">Fondul European de Dezvoltare Regională (FEDR) (cod 48.02.01.01+48.02.01.02+48.02.01.03) </t>
  </si>
  <si>
    <t xml:space="preserve">Fondul Social European (FSE)  (cod 48.02.02.01+48.02.02.02+48.02.02.03) </t>
  </si>
  <si>
    <t xml:space="preserve">Fondul de Coeziune (FC)  (cod 48.02.03.01+48.02.03.02+48.02.03.03) </t>
  </si>
  <si>
    <t xml:space="preserve">Fondul European Agricol de Dezvoltare Rurala  (FEADR)  (cod 48.02.04.01+48.02.04.02+48.02.04.03) </t>
  </si>
  <si>
    <t xml:space="preserve">Fondul European  pentru Pescuit și Afaceri Maritime ( FEPAM) (cod 48.02.05.01+48.02.05.02+48.02.05.03) </t>
  </si>
  <si>
    <t xml:space="preserve">Instrumentul de Asistenţă pentru Preaderare (IPA II) (cod 48.02.11.01+48.02.11.02+48.02.11.03) </t>
  </si>
  <si>
    <t xml:space="preserve">Instrumentul European de Vecinătate (ENI) (cod 48.02.12.01+48.02.12.02+48.02.12.03) </t>
  </si>
  <si>
    <t>65.02.50</t>
  </si>
  <si>
    <t>I VENITURI CURENTE (cod 00.12)</t>
  </si>
  <si>
    <t>66.02.06.01</t>
  </si>
  <si>
    <t>Alimentare cu gaze naturale in localitati</t>
  </si>
  <si>
    <t xml:space="preserve"> - mii lei -</t>
  </si>
  <si>
    <t xml:space="preserve">Alte servicii publice generale </t>
  </si>
  <si>
    <t>Aparare nationala</t>
  </si>
  <si>
    <t>Învatamânt postliceal</t>
  </si>
  <si>
    <t>Alte cheltuieli în domeniul învatamântului</t>
  </si>
  <si>
    <t>Subvenţii din veniturile proprii ale Ministerului Sănătăţii către bugetele locale pentru finanţarea investiţiilor în sănătate (cod 42.02.18.01+42.02.18.02+48.02.18.03)</t>
  </si>
  <si>
    <t>42.02.18</t>
  </si>
  <si>
    <t>Transport pe calea ferata</t>
  </si>
  <si>
    <t>84.02.04.01</t>
  </si>
  <si>
    <t xml:space="preserve">Transport feroviar (cod 84.02.04.01) </t>
  </si>
  <si>
    <t>Subvenţii din veniturile proprii ale Ministerului Sănătăţii către bugetele locale pentru finanţarea reparaţiilor capitale în sănătate</t>
  </si>
  <si>
    <t>42.02.18.02</t>
  </si>
  <si>
    <t>Prefinantare</t>
  </si>
  <si>
    <t xml:space="preserve">                                                                                                                          </t>
  </si>
  <si>
    <t>80.02.02</t>
  </si>
  <si>
    <t xml:space="preserve">Masuri active pentru combaterea somajului </t>
  </si>
  <si>
    <t>80.02.02.04</t>
  </si>
  <si>
    <t>Actiuni generale economice, comerciale si de munca   (cod 80.02.01+80.02.02)</t>
  </si>
  <si>
    <t>Actiuni generale de munca ( cod 80.02.02.04)</t>
  </si>
  <si>
    <t>Energie termica</t>
  </si>
  <si>
    <t>Alti combustibili</t>
  </si>
  <si>
    <t>Venituri din valorificarea unor bunuri ( cod 39.02.01+39.02.03+39.02.04+39.02.07+39.02.10)</t>
  </si>
  <si>
    <t>Impozit si taxa pe cladiri    (cod 07.02.01.01+07.02.01.02)</t>
  </si>
  <si>
    <t>83.02.03.30</t>
  </si>
  <si>
    <t>Drumuri si poduri</t>
  </si>
  <si>
    <t>Transport în comun</t>
  </si>
  <si>
    <t xml:space="preserve">Strazi </t>
  </si>
  <si>
    <t>84.02.03.01</t>
  </si>
  <si>
    <t>42.02.62</t>
  </si>
  <si>
    <t>Încasări din rambursarea microcreditelor de la persoane fizice şi juridice</t>
  </si>
  <si>
    <t>Partea I-a SERVICII PUBLICE GENERALE   (cod 51.02+54.02)</t>
  </si>
  <si>
    <t xml:space="preserve">Subventii primite de la bugetul de stat pentru finantarea unor programe de interes national, destinate sectiunii de dezvoltare a bugetului local </t>
  </si>
  <si>
    <t>42.02.15</t>
  </si>
  <si>
    <t>Actiuni generale economice si comerciale   (cod 80.02.01.06 + 80.02.01.09 + 80.02.01.10 + 80.02.01.30)</t>
  </si>
  <si>
    <t>Combustibili si energie   (cod 81.02.06+81.02.07+81.02.50)</t>
  </si>
  <si>
    <t>65.02.03</t>
  </si>
  <si>
    <t>00.01</t>
  </si>
  <si>
    <t>87.02.03</t>
  </si>
  <si>
    <t>87.02.04</t>
  </si>
  <si>
    <t>87.02.05</t>
  </si>
  <si>
    <t>Alte amenzi, penalitati si confiscari</t>
  </si>
  <si>
    <t xml:space="preserve">Varsaminte din veniturile si/sau disponibilitatile institutiilor publice </t>
  </si>
  <si>
    <t>Sume  primite de la Agenţia Naţională de Cadastru şi Publicitate Imobiliară</t>
  </si>
  <si>
    <t>43.02.21</t>
  </si>
  <si>
    <t>51.02.01</t>
  </si>
  <si>
    <t>54.02</t>
  </si>
  <si>
    <t>54.02.05</t>
  </si>
  <si>
    <t>54.02.06</t>
  </si>
  <si>
    <t xml:space="preserve">Impozitul pe veniturile din transferul proprietatilor imobiliare din patrimoniul personal </t>
  </si>
  <si>
    <t>Subvenții acordate în baza contractelor de parteneriat sau asociere, pentru secțiunea de dezvoltare</t>
  </si>
  <si>
    <t>Subvenții acordate în baza contractelor de parteneriat sau asociere ( cod 43.02.39.01+43.02.39.02)</t>
  </si>
  <si>
    <t>Subvenții acordate în baza contractelor de parteneriat sau asociere ( cod 43.02.39.01)</t>
  </si>
  <si>
    <t>Subvenții acordate în baza contractelor de parteneriat sau asociere ( cod 43.02.39.02)</t>
  </si>
  <si>
    <t xml:space="preserve"> Programul Termoficare (cod 42.02.01.01+42.02.01.02)
</t>
  </si>
  <si>
    <t>Sume alocate de la bugetul de stat pentru Programul Termoficare</t>
  </si>
  <si>
    <t>42.02.01.01</t>
  </si>
  <si>
    <t>Sume alocate pentru Programul Termoficare din sumele obținute din vânzarea certificatelor de emisii de gaze cu efect de seră</t>
  </si>
  <si>
    <t>42.02.01.02</t>
  </si>
  <si>
    <t>42.02.79</t>
  </si>
  <si>
    <t>Subvenții pentru finanțarea liceelor tehnologice cu profil preponderent agricol, pentru sectiunea de funcționare</t>
  </si>
  <si>
    <t>42.02.79.01</t>
  </si>
  <si>
    <t>Subvenții pentru finanțarea liceelor tehnologice cu profil preponderent agricol, pentru sectiunea de dezvoltare</t>
  </si>
  <si>
    <t>42.02.79.02</t>
  </si>
  <si>
    <t>Subvenții pentru finanțarea liceelor tehnologice cu profil preponderent agricol (cod 42.02.79.01+42.02.79.02)</t>
  </si>
  <si>
    <t>Subvenții pentru finanțarea liceelor tehnologice cu profil preponderent agricol (cod 42.02.79.01)</t>
  </si>
  <si>
    <t>Subvenții pentru finanțarea liceelor tehnologice cu profil preponderent agricol (cod 42.02.79.02)</t>
  </si>
  <si>
    <t>04.02.06</t>
  </si>
  <si>
    <t>Sume repartizate pentru finanțarea instituțiilor de spectacole și concerte</t>
  </si>
  <si>
    <t>Cote si sume defalcate din impozitul pe venit   (cod 04.02.01+04.02.04+04.02.05+04.02.06)</t>
  </si>
  <si>
    <t>42.02.80</t>
  </si>
  <si>
    <t>Subvenții de la bugetul de stat pentru decontarea cheltuielilor pentru carantina</t>
  </si>
  <si>
    <t>42.02.81</t>
  </si>
  <si>
    <t>Sume alocate pentru indemnizații aferente suspendării temporare a contractului de activitate sportivă</t>
  </si>
  <si>
    <t>Sume alocate pentru stimulentul de risc</t>
  </si>
  <si>
    <t>43.02.41</t>
  </si>
  <si>
    <t>Sume alocate pentru cheltuielile cu alocația de hrană și cu îndemnizația de cazare pentru personalul din serviciile sociale publice aflat în izolare preventivă la locul de muncă</t>
  </si>
  <si>
    <t>Subventii de la alte administratii   (cod 43.02.01+43.02.04+43.02.07+43.02.08+43.02.20+43.02.21+43.02.23+43.02.24+43.02.30+43.02.34+43.02.39+43.02.41)</t>
  </si>
  <si>
    <t>42.02.82</t>
  </si>
  <si>
    <t xml:space="preserve">Sume defalcate din taxa pe valoarea adăugată pentru finanțarea învățământului particular și a celui confesional </t>
  </si>
  <si>
    <t>Sume aferente Programului de finanțare Fondul de acțiune în domeniul managementului energiei durabile</t>
  </si>
  <si>
    <t>42.02.84</t>
  </si>
  <si>
    <t>Sume alocate din sumele obținute în urma scoaterii la licitație a certificatelor de emisii de gaze cu efect de seră pentru finanțarea proiectelor de investiții</t>
  </si>
  <si>
    <t>43.02.44</t>
  </si>
  <si>
    <t>Subventii de la alte administratii   (cod43.02.01+43.02.04+ 43.02.07+43.02.08+43.02.20+43.02.21+43.02.23+43.02.24+43.02.30 + 43.02.31+43.02.34+43.02.39+43.02.41+43.02.44)</t>
  </si>
  <si>
    <t>Subventii de la alte administratii   (cod  43.02.31+43.02.39+43.02.44)</t>
  </si>
  <si>
    <t>30.02.05.01</t>
  </si>
  <si>
    <t>Redevențe miniere</t>
  </si>
  <si>
    <t>Venituri din concesiuni si inchirieri (cod 30.02.05.01+ 30.02.05.30)</t>
  </si>
  <si>
    <t>Subvenții pentru achitarea serviciilor prestate, bunurilor livrate sau lucrărilor executate precum și plata altor cheltuieli eligibile aferente proiectelor finanțate din Fondul de Dezvoltare și Investiții</t>
  </si>
  <si>
    <t>42.02.85</t>
  </si>
  <si>
    <t>Subvenții de la bugetul de stat către locale pentru decontarea serviciilor aferentemăsurilor de prevenire și combatere a atacurilor exemplarelor de urs brun</t>
  </si>
  <si>
    <t>42.02.86</t>
  </si>
  <si>
    <t>Subvenții de la bugetul de stat către bugetele locale pentru Programul național de investiții „Anghel Saligny”</t>
  </si>
  <si>
    <t>42.02.87</t>
  </si>
  <si>
    <t xml:space="preserve">Subventii pentru acordarea ajutorului pentru încălzirea locuinței și a suplimentului pentru energie alocate pentru  consumul de combustibili solizi şi/sau petrolieri </t>
  </si>
  <si>
    <t xml:space="preserve">Alte drepturi pentru dizabilitate și adopție </t>
  </si>
  <si>
    <t>Fonduri europene nerambursabile</t>
  </si>
  <si>
    <t>Sume aferente TVA</t>
  </si>
  <si>
    <t>Fonduri din împrumut rambursabil</t>
  </si>
  <si>
    <t>Finantare publica naționala</t>
  </si>
  <si>
    <t>42.02.88.01</t>
  </si>
  <si>
    <t>42.02.88.02</t>
  </si>
  <si>
    <t>42.02.88.03</t>
  </si>
  <si>
    <t>42.02.88</t>
  </si>
  <si>
    <t>42.02.89</t>
  </si>
  <si>
    <t>42.02.89.01</t>
  </si>
  <si>
    <t>42.02.89.02</t>
  </si>
  <si>
    <t>42.02.89.03</t>
  </si>
  <si>
    <t>Alocări de sume din PNRR aferente asistenței financiare nerambursabile ( cod 42.02.88 01 la 42.02.88.03)</t>
  </si>
  <si>
    <t>Alocări de sume din PNRR aferente componentei împrumuturi ( cod 42.02.89.01 la 42.02.89.03)</t>
  </si>
  <si>
    <t>Subventii de la bugetul de stat (cod 42.02.01+42.02.05+42.02.10+42.02.12 la 42.02.16+ 42.02.18+42.02.20+42.02.29+42.02.40+42.02.51+42.02.52+42.02.55+42.02.62+42.02.65+42.02.67+42.02.69+42.02.77+42.02.79+42.02.84+42.02.85+42.02.87+42.02.88+42.02.89)</t>
  </si>
  <si>
    <t>46.02.05</t>
  </si>
  <si>
    <t>Alte sume primite din fonduri europene în contul cheltuielilor devenite eligibile aferente PNRR</t>
  </si>
  <si>
    <t>Alte sume primite de la UE ( cod 46.02.03+46.02.04+46.02.05)</t>
  </si>
  <si>
    <t>Buget 2022</t>
  </si>
  <si>
    <t>Subvenții pentru compensarea creșterilor neprevizionate ale prețurilor la combustibili</t>
  </si>
  <si>
    <t>42.02.32</t>
  </si>
  <si>
    <t>Subventii de la bugetul de stat (cod42.02.01+42.02.05+42.02.10+42.02.12 la 42.02.16+ 42.02.18+42.02.20 +42.02.21+42.02.28+42.02.29+42.02.32+42.02.34 + 42.02.35+42.02.40 la 42.02.42+ 42.02.45+42.02.51+42.02.52+42.02.54+42.02.55+42.02.62+42.02.65 la 42.02.67+42.02.69+42.02.73+42.02.77+42.02.79+42.02.80+42.02.81+42.02.82+42.02.84 la 42.02.86+42.02.87+42.02.88+42.02.89)</t>
  </si>
  <si>
    <t>Subventii de la bugetul de stat (cod 42.02.21+42.02.28+42.02.32+42.02.34 + 42.02.35 +42.02.41 + 42.02.42 + 42.02.45+42.02.51+42.02.54+42.02.66+42.02.73+42.02.79+42.02.80+42.02.81+42.02.82+42.02.86)</t>
  </si>
  <si>
    <t>65.02.</t>
  </si>
  <si>
    <t>Învăţământ antepreșcolar</t>
  </si>
  <si>
    <t>Asigurari si asistenta sociala  (cod68.02.04+68.02.05+68.02.06+68.02.10+68.02.12+ 68.02.15+68.02.50)</t>
  </si>
  <si>
    <t>Asigurari si asistenta sociala (cod68.02.04+68.02.05+68.02.06+68.02.10+68.02.12+ 68.02.15+ 68.02.50)</t>
  </si>
  <si>
    <t>VENITURILE SECŢIUNII DE FUNCŢIONARE (cod 00.02+00.16+00.17) - TOTAL</t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</si>
  <si>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Bucureşti,pentru secţiunea de funcţionare**)</t>
  </si>
  <si>
    <t>41.02.05.01</t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</si>
  <si>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Bucureşti,pentru secţiunea de dezvoltare**)</t>
  </si>
  <si>
    <t>41.02.05.02</t>
  </si>
  <si>
    <t>Subvenții din sume obținute în urma scoaterii la licitație a certificatelor de emisii de gaze cu efect de seră pentru finanțarea proiectelor de investiții</t>
  </si>
  <si>
    <t>42.02.67</t>
  </si>
  <si>
    <t>Subvenții primite din bugetul județului pentru clasele de învățământ special organizate în cadrul unităților de învățământ de masă</t>
  </si>
  <si>
    <t>43.02.23</t>
  </si>
  <si>
    <t>Subvenții primite din bugetele locale pentru clasele de învățământ de masă organizate în unitățile de învățământ special</t>
  </si>
  <si>
    <t>43.02.24</t>
  </si>
  <si>
    <t>Asistenta acordata persoanelor in varsta</t>
  </si>
  <si>
    <t>Deficitul secţiunii de funcţionare</t>
  </si>
  <si>
    <t xml:space="preserve">BUGETUL LOCAL DETALIAT LA VENITURI PE CAPITOLE ŞI SUBCAPITOLE </t>
  </si>
  <si>
    <t xml:space="preserve">Taxe judiciare de timbru si alte taxe de timbru  </t>
  </si>
  <si>
    <t>Impozit pe onorariul avocaţilor şi notarilor publici</t>
  </si>
  <si>
    <t>03.02.17</t>
  </si>
  <si>
    <t>Impozit pe venit    (cod 03.02.17+03.02.18)</t>
  </si>
  <si>
    <t>Sume primite în contul plăţilor efectuate în anul curent</t>
  </si>
  <si>
    <t>Sume primite în contul plăţilor efectuate în anii anteriori</t>
  </si>
  <si>
    <t>45.02.01.02</t>
  </si>
  <si>
    <t>45.02.02.02</t>
  </si>
  <si>
    <t>45.02.03.02</t>
  </si>
  <si>
    <t>45.02.04.01</t>
  </si>
  <si>
    <t>45.02.21.04</t>
  </si>
  <si>
    <t>Corecții financiare</t>
  </si>
  <si>
    <t>45.02.04.04</t>
  </si>
  <si>
    <t>45.02.07.04</t>
  </si>
  <si>
    <t>Instrumentul de Asistenta pentru Preaderare (cod 45.02.07.01+45.02.07.02+45.02.07.03+45.02.07.04) *)</t>
  </si>
  <si>
    <t>45.02.08.04</t>
  </si>
  <si>
    <t>Instrumentul European de Vecinatate si Parteneriat (cod 45.02.08.01+45.02.08.02+45.02.08.03+45.02.08.04)*)</t>
  </si>
  <si>
    <t>45.02.15.04</t>
  </si>
  <si>
    <t>Programe comunitare finantate in perioada 2007-2013  (cod 45.02.15.01+45.02.15.02+45.02.15.03+45.02.15.04) *)</t>
  </si>
  <si>
    <t>45.02.16.04</t>
  </si>
  <si>
    <t>Alte facilitati si instrumente postaderare (cod 45.02.16.01+45.02.16.02+45.02.16.03+45.02.16.04) *)</t>
  </si>
  <si>
    <t>45.02.17.04</t>
  </si>
  <si>
    <t>Mecanismul financiar SEE (cod 45.02.17.01+45.02.17.02+45.02.17.03+45.02.17.04) *)</t>
  </si>
  <si>
    <t>45.02.18.04</t>
  </si>
  <si>
    <t>Mecanismul financiar norvegian (cod 45.02.18.01+45.02.18.02+45.02.18.03+45.02.18.04) *)</t>
  </si>
  <si>
    <t>45.02.19.04</t>
  </si>
  <si>
    <t>45.02.20.04</t>
  </si>
  <si>
    <t>Asistenţă tehnică pentru mecanismele financiare SEE (cod 45.02.20.01+45.02.20.02+45.02.20.03+45.02.20.04) *)</t>
  </si>
  <si>
    <t>Venituri din ajutoare de stat recuperate</t>
  </si>
  <si>
    <t>D E N U M I R E A     I N D I C A T O R I L O R</t>
  </si>
  <si>
    <t>00.09</t>
  </si>
  <si>
    <t>01.02.01</t>
  </si>
  <si>
    <t>00.10</t>
  </si>
  <si>
    <t>00.11</t>
  </si>
  <si>
    <t>TOTAL CHELTUIELI (cod 50.02+59.02+63.02+70.02+74.02+79.02)</t>
  </si>
  <si>
    <t>49.02</t>
  </si>
  <si>
    <t>Colectarea, tratarea si distrugerea deseurilor</t>
  </si>
  <si>
    <t>70.02.03.01</t>
  </si>
  <si>
    <t>70.02.03.30</t>
  </si>
  <si>
    <t>70.02.05.01</t>
  </si>
  <si>
    <t>70.02.05.02</t>
  </si>
  <si>
    <t>74.02.05.01</t>
  </si>
  <si>
    <t>37.02</t>
  </si>
  <si>
    <t>37.02.01</t>
  </si>
  <si>
    <t>37.02.50</t>
  </si>
  <si>
    <t>42.02.21</t>
  </si>
  <si>
    <t>Subvenţii primite  de la bugetele consiliilor locale şi judeţene pentru ajutoare  în situaţii de extremă dificultate  **)</t>
  </si>
  <si>
    <t>45.02.04.02</t>
  </si>
  <si>
    <t>45.02.05.02</t>
  </si>
  <si>
    <t>45.02.07.01</t>
  </si>
  <si>
    <t>45.02.07.02</t>
  </si>
  <si>
    <t>45.02.08.01</t>
  </si>
  <si>
    <t>45.02.08.02</t>
  </si>
  <si>
    <t>45.02.04.03</t>
  </si>
  <si>
    <t>45.02.07.03</t>
  </si>
  <si>
    <t>45.02.08.03</t>
  </si>
  <si>
    <t>45.02.15.03</t>
  </si>
  <si>
    <t>65.02.11</t>
  </si>
  <si>
    <t xml:space="preserve">Sume defalcate din taxa pe valoarea adăugată pentru finanţarea cheltuielilor descentralizate la nivelul comunelor, oraşelor, municipiilor, sectoarelor si Municipiului Bucureşti </t>
  </si>
  <si>
    <t>Taxe pe servicii specifice  (cod 15.02.01+15.02.50)</t>
  </si>
  <si>
    <t>Taxe pe utilizarea bunurilor, autorizarea utilizarii bunurilor sau pe desfasurarea de activitati   (cod 16.02.02+16.02.03+16.02.50)</t>
  </si>
  <si>
    <t>Impozit pe mijloacele de transport  (cod 16.02.02.01+16.02.02.02)</t>
  </si>
  <si>
    <t>Alte impozite si taxe fiscale   (cod 18.02.50)</t>
  </si>
  <si>
    <t>03.02.18</t>
  </si>
  <si>
    <t>42.02.54</t>
  </si>
  <si>
    <t>Subvenţii pentru finanţarea locuinţelor sociale</t>
  </si>
  <si>
    <t>42.02.55</t>
  </si>
  <si>
    <t>Transferuri din bugetele locale pentru institutiile de asistenta sociala pentru persoanele cu handicap</t>
  </si>
  <si>
    <t>Încasări din rambursarea împrumuturilor pentru înfiinţarea unor instituţii şi servicii publice de interes local sau a unor activităţi finanţate integral din venituri proprii</t>
  </si>
  <si>
    <t>04.02.04</t>
  </si>
  <si>
    <t>11.02.06</t>
  </si>
  <si>
    <t>33.02.27</t>
  </si>
  <si>
    <t>33.02.28</t>
  </si>
  <si>
    <t xml:space="preserve">Învatamânt secundar superior   </t>
  </si>
  <si>
    <t>PREVEDERI ANUALE</t>
  </si>
  <si>
    <t>PREVEDERI TRIMESTRIALE</t>
  </si>
  <si>
    <t xml:space="preserve">TOTAL </t>
  </si>
  <si>
    <t xml:space="preserve">    TOTAL</t>
  </si>
  <si>
    <t>GRADINITA LITTLE KIDS</t>
  </si>
  <si>
    <t>GRADINIȚA GREEN LAND</t>
  </si>
  <si>
    <t>GRADINIȚA KITY BITY</t>
  </si>
  <si>
    <t>GRADINIȚA SANTA MARIA DEL MAR</t>
  </si>
  <si>
    <t>SCOALA GIMNAZIALA WILHELM MOLDOVAN</t>
  </si>
  <si>
    <t>GRADINITA MINI LONDON</t>
  </si>
  <si>
    <t>LICEUL TEORETIC INTERNATIONAL DE INFORMATICA</t>
  </si>
  <si>
    <t>LICEUL TEORETIC EDUCATIONAL CENTER</t>
  </si>
  <si>
    <t>LICEUL TH. UCECOM SPIRU HARET</t>
  </si>
  <si>
    <t>SCOALA SF.  MARTIRI BRANCOVENI</t>
  </si>
  <si>
    <t>SCOALA GIMNAZIALA SPECTRUM</t>
  </si>
  <si>
    <t>SCOALA PRIMARA COLIBRI</t>
  </si>
  <si>
    <t>SCOALA PRIMARA NOUA GENERATIE</t>
  </si>
  <si>
    <t>SCOALA PRIMARA PETRE ISPIRESCU</t>
  </si>
  <si>
    <t>GRADINITA ADIA KINDERGARDEN</t>
  </si>
  <si>
    <t>GRADINITA COMENIUS</t>
  </si>
  <si>
    <t>GRADINITA CASUTA DIN PADURE</t>
  </si>
  <si>
    <t>GRADINITA LA NOUVELLE GENERATION</t>
  </si>
  <si>
    <t>GRADINITA CU PROGRAM PRELUNGIT PITICOT</t>
  </si>
  <si>
    <t>GRADINITA TOM SI JERRY JUNIOR</t>
  </si>
  <si>
    <t>GRADINITA GAMEX</t>
  </si>
  <si>
    <t>BUGET 2022</t>
  </si>
  <si>
    <t>COMPETIȚII ȘCOLARE</t>
  </si>
  <si>
    <t>ASISTENTA SOCIALA</t>
  </si>
  <si>
    <t>BUNURI SI SERVICII</t>
  </si>
  <si>
    <t xml:space="preserve">   DE PERSONAL</t>
  </si>
  <si>
    <t>CRT.</t>
  </si>
  <si>
    <t>CHELTUIELI</t>
  </si>
  <si>
    <t>CHELTUIELI PENTRU</t>
  </si>
  <si>
    <t xml:space="preserve">    CHELTUIELI </t>
  </si>
  <si>
    <t xml:space="preserve">NR. </t>
  </si>
  <si>
    <t xml:space="preserve">BUGETELE INSTITUTIILOR DE INVATAMANT PARTICULAR  </t>
  </si>
  <si>
    <t>Unitatea administrativ - teritorială :MUNICIPIUL CONSTANTA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</si>
</sst>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dd\ mmm"/>
    <numFmt numFmtId="166" formatCode="dd/mm/yy;@"/>
  </numFmts>
  <fonts count="38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 (W1)"/>
      <family val="2"/>
      <charset val="238"/>
    </font>
    <font>
      <u/>
      <sz val="10"/>
      <name val="Arial"/>
      <family val="2"/>
      <charset val="238"/>
    </font>
    <font>
      <strike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2"/>
      <name val="Times New Roman"/>
      <family val="1"/>
      <charset val="238"/>
    </font>
    <font>
      <sz val="10"/>
      <name val="Arial-T&amp;M"/>
      <charset val="238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rial"/>
    </font>
    <font>
      <b/>
      <sz val="12"/>
      <name val="Arial"/>
      <family val="2"/>
    </font>
    <font>
      <b/>
      <sz val="10"/>
      <color indexed="55"/>
      <name val="Arial"/>
      <family val="2"/>
    </font>
    <font>
      <b/>
      <sz val="8"/>
      <name val="Arial"/>
    </font>
    <font>
      <b/>
      <sz val="8"/>
      <color indexed="55"/>
      <name val="Arial"/>
      <family val="2"/>
    </font>
    <font>
      <sz val="11"/>
      <name val="Verdana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5" fillId="0" borderId="0"/>
    <xf numFmtId="0" fontId="11" fillId="0" borderId="0"/>
  </cellStyleXfs>
  <cellXfs count="488">
    <xf numFmtId="0" fontId="0" fillId="0" borderId="0" xfId="0"/>
    <xf numFmtId="0" fontId="4" fillId="0" borderId="0" xfId="8" applyFont="1" applyFill="1" applyAlignment="1">
      <alignment horizontal="center" vertical="center"/>
    </xf>
    <xf numFmtId="0" fontId="10" fillId="0" borderId="0" xfId="0" applyFont="1" applyFill="1"/>
    <xf numFmtId="0" fontId="2" fillId="0" borderId="0" xfId="6" applyFont="1" applyFill="1"/>
    <xf numFmtId="0" fontId="9" fillId="0" borderId="0" xfId="8" applyFont="1" applyFill="1" applyAlignment="1">
      <alignment horizontal="left" vertical="center"/>
    </xf>
    <xf numFmtId="0" fontId="9" fillId="0" borderId="0" xfId="9" applyFont="1" applyFill="1" applyBorder="1" applyAlignment="1">
      <alignment vertical="center"/>
    </xf>
    <xf numFmtId="0" fontId="9" fillId="0" borderId="0" xfId="9" applyFont="1" applyFill="1" applyAlignment="1">
      <alignment vertical="center"/>
    </xf>
    <xf numFmtId="49" fontId="2" fillId="0" borderId="0" xfId="8" applyNumberFormat="1" applyFont="1" applyFill="1" applyAlignment="1">
      <alignment vertical="center" wrapText="1"/>
    </xf>
    <xf numFmtId="0" fontId="4" fillId="0" borderId="0" xfId="8" applyFont="1" applyFill="1" applyAlignment="1">
      <alignment horizontal="left" vertical="center"/>
    </xf>
    <xf numFmtId="0" fontId="9" fillId="0" borderId="0" xfId="6" applyFont="1" applyFill="1"/>
    <xf numFmtId="0" fontId="4" fillId="0" borderId="1" xfId="8" applyFont="1" applyFill="1" applyBorder="1" applyAlignment="1">
      <alignment horizontal="left"/>
    </xf>
    <xf numFmtId="0" fontId="4" fillId="0" borderId="0" xfId="8" applyFont="1" applyFill="1" applyAlignment="1">
      <alignment vertical="center"/>
    </xf>
    <xf numFmtId="0" fontId="9" fillId="0" borderId="0" xfId="8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8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2" xfId="8" applyFont="1" applyFill="1" applyBorder="1" applyAlignment="1">
      <alignment vertical="center"/>
    </xf>
    <xf numFmtId="0" fontId="9" fillId="0" borderId="2" xfId="8" quotePrefix="1" applyFont="1" applyFill="1" applyBorder="1" applyAlignment="1">
      <alignment horizontal="center" vertical="center"/>
    </xf>
    <xf numFmtId="0" fontId="4" fillId="0" borderId="2" xfId="8" quotePrefix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8" applyFont="1" applyFill="1" applyBorder="1" applyAlignment="1">
      <alignment vertical="center"/>
    </xf>
    <xf numFmtId="0" fontId="2" fillId="0" borderId="0" xfId="8" applyFont="1" applyFill="1" applyBorder="1" applyAlignment="1">
      <alignment horizontal="left" vertical="center"/>
    </xf>
    <xf numFmtId="0" fontId="6" fillId="0" borderId="0" xfId="8" applyFont="1" applyFill="1" applyBorder="1" applyAlignment="1">
      <alignment vertical="center"/>
    </xf>
    <xf numFmtId="0" fontId="2" fillId="0" borderId="0" xfId="8" applyFont="1" applyFill="1" applyAlignment="1">
      <alignment vertical="center"/>
    </xf>
    <xf numFmtId="0" fontId="2" fillId="0" borderId="0" xfId="0" applyFont="1" applyFill="1" applyAlignment="1"/>
    <xf numFmtId="0" fontId="9" fillId="0" borderId="0" xfId="8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49" fontId="9" fillId="0" borderId="0" xfId="8" applyNumberFormat="1" applyFont="1" applyFill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0" xfId="8" quotePrefix="1" applyFont="1" applyFill="1" applyBorder="1" applyAlignment="1">
      <alignment horizontal="center" vertical="center"/>
    </xf>
    <xf numFmtId="0" fontId="4" fillId="0" borderId="0" xfId="8" quotePrefix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0" xfId="8" applyFont="1" applyFill="1" applyBorder="1" applyAlignment="1">
      <alignment horizontal="left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>
      <alignment vertical="center"/>
    </xf>
    <xf numFmtId="0" fontId="4" fillId="0" borderId="4" xfId="8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1" fontId="9" fillId="0" borderId="5" xfId="5" applyNumberFormat="1" applyFont="1" applyFill="1" applyBorder="1" applyAlignment="1">
      <alignment horizontal="center" vertical="center" wrapText="1"/>
    </xf>
    <xf numFmtId="1" fontId="8" fillId="0" borderId="5" xfId="5" applyNumberFormat="1" applyFont="1" applyFill="1" applyBorder="1" applyAlignment="1">
      <alignment horizontal="center" vertical="center" wrapText="1"/>
    </xf>
    <xf numFmtId="165" fontId="15" fillId="2" borderId="6" xfId="8" applyNumberFormat="1" applyFont="1" applyFill="1" applyBorder="1" applyAlignment="1">
      <alignment horizontal="left" vertical="center"/>
    </xf>
    <xf numFmtId="0" fontId="15" fillId="2" borderId="6" xfId="8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7" xfId="8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17" fillId="0" borderId="7" xfId="8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8" applyFont="1" applyFill="1" applyBorder="1" applyAlignment="1">
      <alignment horizontal="left" vertical="center"/>
    </xf>
    <xf numFmtId="0" fontId="20" fillId="0" borderId="7" xfId="0" applyFont="1" applyFill="1" applyBorder="1"/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21" fillId="2" borderId="9" xfId="8" applyFont="1" applyFill="1" applyBorder="1" applyAlignment="1">
      <alignment horizontal="left" vertical="center"/>
    </xf>
    <xf numFmtId="0" fontId="21" fillId="2" borderId="9" xfId="8" applyFont="1" applyFill="1" applyBorder="1" applyAlignment="1">
      <alignment horizontal="center" vertical="center"/>
    </xf>
    <xf numFmtId="0" fontId="14" fillId="2" borderId="9" xfId="8" applyFont="1" applyFill="1" applyBorder="1" applyAlignment="1">
      <alignment horizontal="left" vertical="center"/>
    </xf>
    <xf numFmtId="0" fontId="15" fillId="2" borderId="9" xfId="8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" fontId="12" fillId="0" borderId="7" xfId="7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left" vertical="center"/>
    </xf>
    <xf numFmtId="3" fontId="12" fillId="0" borderId="10" xfId="0" applyNumberFormat="1" applyFont="1" applyFill="1" applyBorder="1" applyAlignment="1">
      <alignment vertical="center"/>
    </xf>
    <xf numFmtId="3" fontId="19" fillId="0" borderId="10" xfId="0" applyNumberFormat="1" applyFont="1" applyFill="1" applyBorder="1" applyAlignment="1">
      <alignment vertical="center"/>
    </xf>
    <xf numFmtId="3" fontId="18" fillId="0" borderId="10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left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3" xfId="8" applyFont="1" applyFill="1" applyBorder="1" applyAlignment="1">
      <alignment horizontal="left" vertical="center"/>
    </xf>
    <xf numFmtId="0" fontId="12" fillId="0" borderId="14" xfId="8" applyFont="1" applyFill="1" applyBorder="1" applyAlignment="1">
      <alignment horizontal="left" vertical="center"/>
    </xf>
    <xf numFmtId="0" fontId="12" fillId="2" borderId="9" xfId="8" applyFont="1" applyFill="1" applyBorder="1" applyAlignment="1">
      <alignment horizontal="left" vertical="center"/>
    </xf>
    <xf numFmtId="0" fontId="12" fillId="2" borderId="9" xfId="8" applyFont="1" applyFill="1" applyBorder="1" applyAlignment="1" applyProtection="1">
      <alignment horizontal="right" vertical="center"/>
    </xf>
    <xf numFmtId="49" fontId="12" fillId="0" borderId="11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2" fillId="0" borderId="11" xfId="8" applyFont="1" applyFill="1" applyBorder="1" applyAlignment="1">
      <alignment vertical="center"/>
    </xf>
    <xf numFmtId="0" fontId="12" fillId="0" borderId="11" xfId="8" applyFont="1" applyFill="1" applyBorder="1" applyAlignment="1">
      <alignment horizontal="left" vertical="center"/>
    </xf>
    <xf numFmtId="0" fontId="15" fillId="2" borderId="9" xfId="8" applyFont="1" applyFill="1" applyBorder="1" applyAlignment="1">
      <alignment horizontal="right" vertical="center"/>
    </xf>
    <xf numFmtId="49" fontId="12" fillId="0" borderId="15" xfId="0" applyNumberFormat="1" applyFont="1" applyFill="1" applyBorder="1" applyAlignment="1">
      <alignment horizontal="left" vertical="center"/>
    </xf>
    <xf numFmtId="0" fontId="11" fillId="0" borderId="16" xfId="8" applyFont="1" applyFill="1" applyBorder="1" applyAlignment="1">
      <alignment horizontal="left" vertical="center"/>
    </xf>
    <xf numFmtId="0" fontId="12" fillId="0" borderId="16" xfId="8" applyFont="1" applyFill="1" applyBorder="1" applyAlignment="1">
      <alignment horizontal="left" vertical="center"/>
    </xf>
    <xf numFmtId="0" fontId="11" fillId="0" borderId="7" xfId="8" applyFont="1" applyFill="1" applyBorder="1" applyAlignment="1">
      <alignment horizontal="left" vertical="center"/>
    </xf>
    <xf numFmtId="0" fontId="11" fillId="0" borderId="8" xfId="8" applyFont="1" applyFill="1" applyBorder="1" applyAlignment="1">
      <alignment horizontal="left" vertical="center"/>
    </xf>
    <xf numFmtId="49" fontId="12" fillId="0" borderId="17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left" vertical="center"/>
    </xf>
    <xf numFmtId="0" fontId="12" fillId="0" borderId="3" xfId="8" applyFont="1" applyFill="1" applyBorder="1" applyAlignment="1">
      <alignment horizontal="left" vertical="center"/>
    </xf>
    <xf numFmtId="0" fontId="11" fillId="0" borderId="19" xfId="8" applyFont="1" applyFill="1" applyBorder="1" applyAlignment="1">
      <alignment horizontal="left" vertical="center"/>
    </xf>
    <xf numFmtId="3" fontId="4" fillId="0" borderId="20" xfId="0" applyNumberFormat="1" applyFont="1" applyFill="1" applyBorder="1" applyAlignment="1">
      <alignment vertical="center"/>
    </xf>
    <xf numFmtId="0" fontId="2" fillId="0" borderId="3" xfId="8" applyFont="1" applyFill="1" applyBorder="1" applyAlignment="1">
      <alignment vertical="center"/>
    </xf>
    <xf numFmtId="0" fontId="2" fillId="0" borderId="3" xfId="8" quotePrefix="1" applyFont="1" applyFill="1" applyBorder="1" applyAlignment="1">
      <alignment horizontal="left" vertical="center"/>
    </xf>
    <xf numFmtId="0" fontId="2" fillId="0" borderId="3" xfId="8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8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8" applyFont="1" applyFill="1" applyBorder="1" applyAlignment="1">
      <alignment vertical="center"/>
    </xf>
    <xf numFmtId="165" fontId="11" fillId="0" borderId="7" xfId="8" applyNumberFormat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165" fontId="11" fillId="3" borderId="7" xfId="8" applyNumberFormat="1" applyFont="1" applyFill="1" applyBorder="1" applyAlignment="1">
      <alignment horizontal="left" vertical="center"/>
    </xf>
    <xf numFmtId="0" fontId="11" fillId="3" borderId="7" xfId="8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0" borderId="7" xfId="8" applyFont="1" applyFill="1" applyBorder="1" applyAlignment="1">
      <alignment vertical="center" wrapText="1"/>
    </xf>
    <xf numFmtId="0" fontId="11" fillId="0" borderId="7" xfId="8" applyFont="1" applyFill="1" applyBorder="1" applyAlignment="1">
      <alignment horizontal="left" vertical="center" wrapText="1"/>
    </xf>
    <xf numFmtId="166" fontId="11" fillId="0" borderId="7" xfId="8" applyNumberFormat="1" applyFont="1" applyFill="1" applyBorder="1" applyAlignment="1">
      <alignment horizontal="left" vertical="center"/>
    </xf>
    <xf numFmtId="3" fontId="11" fillId="0" borderId="7" xfId="0" applyNumberFormat="1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horizontal="left" vertical="center"/>
    </xf>
    <xf numFmtId="3" fontId="11" fillId="0" borderId="10" xfId="0" applyNumberFormat="1" applyFont="1" applyFill="1" applyBorder="1" applyAlignment="1">
      <alignment vertical="center"/>
    </xf>
    <xf numFmtId="1" fontId="11" fillId="0" borderId="7" xfId="7" applyNumberFormat="1" applyFont="1" applyFill="1" applyBorder="1" applyAlignment="1">
      <alignment vertical="center"/>
    </xf>
    <xf numFmtId="14" fontId="11" fillId="0" borderId="7" xfId="8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1" fillId="0" borderId="7" xfId="0" applyNumberFormat="1" applyFont="1" applyFill="1" applyBorder="1" applyAlignment="1">
      <alignment wrapText="1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6" xfId="8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3" xfId="8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vertical="center"/>
    </xf>
    <xf numFmtId="0" fontId="11" fillId="0" borderId="19" xfId="8" applyFont="1" applyFill="1" applyBorder="1" applyAlignment="1">
      <alignment horizontal="center" vertical="center"/>
    </xf>
    <xf numFmtId="0" fontId="12" fillId="0" borderId="6" xfId="8" applyFont="1" applyFill="1" applyBorder="1" applyAlignment="1">
      <alignment horizontal="left" vertical="center"/>
    </xf>
    <xf numFmtId="0" fontId="11" fillId="0" borderId="6" xfId="8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7" xfId="8" applyFont="1" applyFill="1" applyBorder="1" applyAlignment="1">
      <alignment horizontal="right" vertical="center"/>
    </xf>
    <xf numFmtId="0" fontId="11" fillId="0" borderId="11" xfId="8" applyFont="1" applyFill="1" applyBorder="1" applyAlignment="1">
      <alignment horizontal="left" vertical="center"/>
    </xf>
    <xf numFmtId="0" fontId="11" fillId="0" borderId="13" xfId="8" applyFont="1" applyFill="1" applyBorder="1" applyAlignment="1">
      <alignment horizontal="left" vertical="center"/>
    </xf>
    <xf numFmtId="0" fontId="11" fillId="0" borderId="14" xfId="8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left" vertical="center"/>
    </xf>
    <xf numFmtId="0" fontId="11" fillId="0" borderId="11" xfId="0" applyNumberFormat="1" applyFont="1" applyFill="1" applyBorder="1" applyAlignment="1">
      <alignment horizontal="fill" vertical="center" wrapText="1"/>
    </xf>
    <xf numFmtId="0" fontId="11" fillId="0" borderId="13" xfId="0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horizontal="left" vertical="center"/>
    </xf>
    <xf numFmtId="0" fontId="11" fillId="0" borderId="13" xfId="8" applyFont="1" applyFill="1" applyBorder="1" applyAlignment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22" xfId="8" applyFont="1" applyFill="1" applyBorder="1" applyAlignment="1">
      <alignment horizontal="left" vertical="center"/>
    </xf>
    <xf numFmtId="0" fontId="11" fillId="0" borderId="22" xfId="0" applyFont="1" applyFill="1" applyBorder="1" applyAlignment="1">
      <alignment vertical="center"/>
    </xf>
    <xf numFmtId="0" fontId="11" fillId="0" borderId="23" xfId="0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0" fontId="11" fillId="0" borderId="8" xfId="8" applyFont="1" applyFill="1" applyBorder="1" applyAlignment="1">
      <alignment horizontal="right" vertical="center"/>
    </xf>
    <xf numFmtId="0" fontId="11" fillId="0" borderId="22" xfId="8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vertical="center"/>
    </xf>
    <xf numFmtId="0" fontId="11" fillId="0" borderId="19" xfId="8" applyFont="1" applyFill="1" applyBorder="1" applyAlignment="1">
      <alignment horizontal="right" vertical="center"/>
    </xf>
    <xf numFmtId="0" fontId="11" fillId="0" borderId="3" xfId="8" applyFont="1" applyFill="1" applyBorder="1" applyAlignment="1">
      <alignment horizontal="left" vertical="center"/>
    </xf>
    <xf numFmtId="0" fontId="11" fillId="0" borderId="26" xfId="8" applyFont="1" applyFill="1" applyBorder="1" applyAlignment="1">
      <alignment horizontal="left" vertical="center"/>
    </xf>
    <xf numFmtId="1" fontId="11" fillId="0" borderId="27" xfId="7" applyNumberFormat="1" applyFont="1" applyFill="1" applyBorder="1" applyAlignment="1">
      <alignment horizontal="left" vertical="center" wrapText="1"/>
    </xf>
    <xf numFmtId="1" fontId="11" fillId="0" borderId="14" xfId="7" applyNumberFormat="1" applyFont="1" applyFill="1" applyBorder="1" applyAlignment="1">
      <alignment horizontal="left" vertical="center" wrapText="1"/>
    </xf>
    <xf numFmtId="0" fontId="0" fillId="0" borderId="7" xfId="8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165" fontId="0" fillId="0" borderId="7" xfId="8" applyNumberFormat="1" applyFont="1" applyFill="1" applyBorder="1" applyAlignment="1">
      <alignment horizontal="left" vertical="center"/>
    </xf>
    <xf numFmtId="0" fontId="0" fillId="0" borderId="7" xfId="8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14" fontId="0" fillId="0" borderId="7" xfId="8" applyNumberFormat="1" applyFont="1" applyFill="1" applyBorder="1" applyAlignment="1">
      <alignment horizontal="left" vertical="center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vertical="center"/>
    </xf>
    <xf numFmtId="0" fontId="11" fillId="0" borderId="30" xfId="8" applyFont="1" applyFill="1" applyBorder="1" applyAlignment="1">
      <alignment horizontal="left" vertical="center"/>
    </xf>
    <xf numFmtId="0" fontId="11" fillId="0" borderId="30" xfId="8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left" vertical="center" wrapText="1"/>
    </xf>
    <xf numFmtId="0" fontId="0" fillId="0" borderId="7" xfId="8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vertical="center"/>
    </xf>
    <xf numFmtId="49" fontId="12" fillId="0" borderId="32" xfId="0" applyNumberFormat="1" applyFont="1" applyFill="1" applyBorder="1" applyAlignment="1">
      <alignment horizontal="center" vertical="center" wrapText="1"/>
    </xf>
    <xf numFmtId="0" fontId="11" fillId="0" borderId="33" xfId="8" applyFont="1" applyFill="1" applyBorder="1" applyAlignment="1">
      <alignment horizontal="left" vertical="center"/>
    </xf>
    <xf numFmtId="0" fontId="11" fillId="0" borderId="33" xfId="8" applyFont="1" applyFill="1" applyBorder="1" applyAlignment="1">
      <alignment horizontal="center" vertical="center"/>
    </xf>
    <xf numFmtId="0" fontId="11" fillId="4" borderId="7" xfId="8" applyFont="1" applyFill="1" applyBorder="1" applyAlignment="1">
      <alignment horizontal="left" vertical="center"/>
    </xf>
    <xf numFmtId="0" fontId="11" fillId="0" borderId="0" xfId="8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 wrapText="1"/>
    </xf>
    <xf numFmtId="0" fontId="11" fillId="0" borderId="6" xfId="8" applyFont="1" applyFill="1" applyBorder="1" applyAlignment="1">
      <alignment horizontal="left" vertical="center"/>
    </xf>
    <xf numFmtId="49" fontId="12" fillId="0" borderId="34" xfId="0" applyNumberFormat="1" applyFont="1" applyFill="1" applyBorder="1" applyAlignment="1">
      <alignment horizontal="center" vertical="center" wrapText="1"/>
    </xf>
    <xf numFmtId="49" fontId="12" fillId="0" borderId="35" xfId="0" applyNumberFormat="1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vertical="center"/>
    </xf>
    <xf numFmtId="0" fontId="11" fillId="0" borderId="35" xfId="8" applyFont="1" applyFill="1" applyBorder="1" applyAlignment="1">
      <alignment horizontal="left" vertical="center"/>
    </xf>
    <xf numFmtId="0" fontId="11" fillId="0" borderId="35" xfId="8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vertical="center"/>
    </xf>
    <xf numFmtId="0" fontId="11" fillId="4" borderId="7" xfId="8" applyFont="1" applyFill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49" fontId="12" fillId="0" borderId="20" xfId="0" applyNumberFormat="1" applyFont="1" applyFill="1" applyBorder="1" applyAlignment="1">
      <alignment horizontal="center" vertical="center" wrapText="1"/>
    </xf>
    <xf numFmtId="49" fontId="12" fillId="0" borderId="36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4" borderId="7" xfId="8" applyFont="1" applyFill="1" applyBorder="1" applyAlignment="1">
      <alignment vertical="center"/>
    </xf>
    <xf numFmtId="3" fontId="12" fillId="4" borderId="10" xfId="0" applyNumberFormat="1" applyFont="1" applyFill="1" applyBorder="1" applyAlignment="1">
      <alignment vertical="center"/>
    </xf>
    <xf numFmtId="0" fontId="11" fillId="4" borderId="7" xfId="0" applyFont="1" applyFill="1" applyBorder="1" applyAlignment="1">
      <alignment wrapText="1"/>
    </xf>
    <xf numFmtId="0" fontId="12" fillId="4" borderId="11" xfId="0" applyFont="1" applyFill="1" applyBorder="1" applyAlignment="1">
      <alignment vertical="center"/>
    </xf>
    <xf numFmtId="0" fontId="23" fillId="4" borderId="7" xfId="8" applyFont="1" applyFill="1" applyBorder="1" applyAlignment="1">
      <alignment horizontal="left" vertical="center"/>
    </xf>
    <xf numFmtId="0" fontId="11" fillId="4" borderId="0" xfId="0" applyFont="1" applyFill="1" applyBorder="1" applyAlignment="1">
      <alignment vertical="center"/>
    </xf>
    <xf numFmtId="0" fontId="11" fillId="4" borderId="0" xfId="8" applyFont="1" applyFill="1" applyBorder="1" applyAlignment="1">
      <alignment horizontal="center" vertical="center"/>
    </xf>
    <xf numFmtId="49" fontId="11" fillId="0" borderId="7" xfId="8" applyNumberFormat="1" applyFont="1" applyFill="1" applyBorder="1" applyAlignment="1">
      <alignment horizontal="left" vertical="center"/>
    </xf>
    <xf numFmtId="0" fontId="12" fillId="0" borderId="29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vertical="center"/>
    </xf>
    <xf numFmtId="0" fontId="2" fillId="4" borderId="7" xfId="3" applyFont="1" applyFill="1" applyBorder="1" applyAlignment="1">
      <alignment wrapText="1"/>
    </xf>
    <xf numFmtId="0" fontId="23" fillId="0" borderId="7" xfId="8" applyFont="1" applyFill="1" applyBorder="1" applyAlignment="1">
      <alignment horizontal="left" vertical="center"/>
    </xf>
    <xf numFmtId="0" fontId="2" fillId="0" borderId="7" xfId="8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 wrapText="1"/>
    </xf>
    <xf numFmtId="0" fontId="2" fillId="0" borderId="7" xfId="3" applyFont="1" applyFill="1" applyBorder="1" applyAlignment="1">
      <alignment wrapText="1"/>
    </xf>
    <xf numFmtId="0" fontId="26" fillId="0" borderId="7" xfId="8" applyFont="1" applyFill="1" applyBorder="1" applyAlignment="1">
      <alignment horizontal="left" vertical="center"/>
    </xf>
    <xf numFmtId="0" fontId="24" fillId="4" borderId="0" xfId="0" applyFont="1" applyFill="1" applyBorder="1"/>
    <xf numFmtId="0" fontId="27" fillId="0" borderId="7" xfId="8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0" fillId="4" borderId="27" xfId="0" applyFont="1" applyFill="1" applyBorder="1" applyAlignment="1">
      <alignment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0" fontId="11" fillId="4" borderId="37" xfId="8" applyFont="1" applyFill="1" applyBorder="1" applyAlignment="1">
      <alignment horizontal="center" vertical="center"/>
    </xf>
    <xf numFmtId="0" fontId="11" fillId="4" borderId="11" xfId="8" applyFont="1" applyFill="1" applyBorder="1" applyAlignment="1">
      <alignment horizontal="left" vertical="center"/>
    </xf>
    <xf numFmtId="0" fontId="11" fillId="4" borderId="7" xfId="8" applyFont="1" applyFill="1" applyBorder="1" applyAlignment="1">
      <alignment horizontal="left" vertical="center"/>
    </xf>
    <xf numFmtId="0" fontId="11" fillId="4" borderId="7" xfId="8" applyFont="1" applyFill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12" fillId="0" borderId="7" xfId="8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4" applyFont="1" applyFill="1"/>
    <xf numFmtId="0" fontId="0" fillId="0" borderId="0" xfId="0" applyBorder="1"/>
    <xf numFmtId="0" fontId="4" fillId="0" borderId="0" xfId="4" applyFont="1" applyFill="1" applyAlignment="1">
      <alignment horizontal="left" vertical="center"/>
    </xf>
    <xf numFmtId="0" fontId="4" fillId="0" borderId="0" xfId="0" applyFont="1"/>
    <xf numFmtId="0" fontId="30" fillId="0" borderId="0" xfId="0" applyFont="1"/>
    <xf numFmtId="0" fontId="12" fillId="0" borderId="0" xfId="0" applyFont="1" applyBorder="1"/>
    <xf numFmtId="0" fontId="0" fillId="5" borderId="47" xfId="0" applyFill="1" applyBorder="1"/>
    <xf numFmtId="164" fontId="4" fillId="5" borderId="48" xfId="1" applyFont="1" applyFill="1" applyBorder="1" applyAlignment="1">
      <alignment horizontal="center"/>
    </xf>
    <xf numFmtId="164" fontId="4" fillId="5" borderId="48" xfId="1" applyFont="1" applyFill="1" applyBorder="1" applyAlignment="1"/>
    <xf numFmtId="164" fontId="4" fillId="5" borderId="49" xfId="1" applyFont="1" applyFill="1" applyBorder="1" applyAlignment="1"/>
    <xf numFmtId="164" fontId="4" fillId="5" borderId="50" xfId="1" applyFont="1" applyFill="1" applyBorder="1" applyAlignment="1">
      <alignment horizontal="center"/>
    </xf>
    <xf numFmtId="164" fontId="4" fillId="5" borderId="50" xfId="1" applyFont="1" applyFill="1" applyBorder="1" applyAlignment="1"/>
    <xf numFmtId="0" fontId="0" fillId="5" borderId="51" xfId="0" applyFill="1" applyBorder="1"/>
    <xf numFmtId="164" fontId="4" fillId="5" borderId="52" xfId="1" applyFont="1" applyFill="1" applyBorder="1" applyAlignment="1">
      <alignment horizontal="center"/>
    </xf>
    <xf numFmtId="164" fontId="4" fillId="5" borderId="52" xfId="1" applyFont="1" applyFill="1" applyBorder="1" applyAlignment="1"/>
    <xf numFmtId="164" fontId="4" fillId="5" borderId="4" xfId="1" applyFont="1" applyFill="1" applyBorder="1" applyAlignment="1"/>
    <xf numFmtId="164" fontId="4" fillId="5" borderId="53" xfId="1" applyFont="1" applyFill="1" applyBorder="1" applyAlignment="1">
      <alignment horizontal="center"/>
    </xf>
    <xf numFmtId="164" fontId="4" fillId="5" borderId="53" xfId="1" applyFont="1" applyFill="1" applyBorder="1" applyAlignment="1"/>
    <xf numFmtId="0" fontId="32" fillId="0" borderId="51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 vertical="center" wrapText="1"/>
    </xf>
    <xf numFmtId="0" fontId="32" fillId="0" borderId="57" xfId="0" applyFont="1" applyFill="1" applyBorder="1" applyAlignment="1">
      <alignment horizontal="center" vertical="center" wrapText="1"/>
    </xf>
    <xf numFmtId="0" fontId="32" fillId="0" borderId="53" xfId="0" applyFont="1" applyFill="1" applyBorder="1" applyAlignment="1">
      <alignment horizontal="center" vertical="center" wrapText="1"/>
    </xf>
    <xf numFmtId="0" fontId="32" fillId="0" borderId="58" xfId="0" applyFont="1" applyFill="1" applyBorder="1" applyAlignment="1">
      <alignment horizontal="center" vertical="center" wrapText="1"/>
    </xf>
    <xf numFmtId="0" fontId="32" fillId="0" borderId="59" xfId="0" applyFont="1" applyFill="1" applyBorder="1" applyAlignment="1">
      <alignment horizontal="center" vertical="center" wrapText="1"/>
    </xf>
    <xf numFmtId="3" fontId="13" fillId="0" borderId="6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13" fillId="0" borderId="61" xfId="0" applyFont="1" applyBorder="1" applyAlignment="1">
      <alignment horizontal="center"/>
    </xf>
    <xf numFmtId="0" fontId="32" fillId="0" borderId="62" xfId="0" applyFont="1" applyFill="1" applyBorder="1" applyAlignment="1">
      <alignment horizontal="center" vertical="center" wrapText="1"/>
    </xf>
    <xf numFmtId="3" fontId="32" fillId="0" borderId="62" xfId="0" applyNumberFormat="1" applyFont="1" applyFill="1" applyBorder="1" applyAlignment="1">
      <alignment horizontal="center" vertical="center" wrapText="1"/>
    </xf>
    <xf numFmtId="3" fontId="32" fillId="0" borderId="60" xfId="0" applyNumberFormat="1" applyFont="1" applyFill="1" applyBorder="1" applyAlignment="1">
      <alignment horizontal="center" vertical="center" wrapText="1"/>
    </xf>
    <xf numFmtId="3" fontId="13" fillId="0" borderId="63" xfId="0" applyNumberFormat="1" applyFont="1" applyBorder="1" applyAlignment="1">
      <alignment horizontal="center"/>
    </xf>
    <xf numFmtId="3" fontId="13" fillId="0" borderId="63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0" fillId="0" borderId="64" xfId="0" applyBorder="1"/>
    <xf numFmtId="0" fontId="13" fillId="0" borderId="65" xfId="0" applyFont="1" applyBorder="1" applyAlignment="1">
      <alignment horizontal="center"/>
    </xf>
    <xf numFmtId="0" fontId="32" fillId="0" borderId="66" xfId="0" applyFont="1" applyFill="1" applyBorder="1" applyAlignment="1">
      <alignment horizontal="center" vertical="center" wrapText="1"/>
    </xf>
    <xf numFmtId="3" fontId="32" fillId="0" borderId="66" xfId="0" applyNumberFormat="1" applyFont="1" applyFill="1" applyBorder="1" applyAlignment="1">
      <alignment horizontal="center" vertical="center" wrapText="1"/>
    </xf>
    <xf numFmtId="3" fontId="13" fillId="0" borderId="60" xfId="0" applyNumberFormat="1" applyFont="1" applyBorder="1" applyAlignment="1">
      <alignment horizontal="center"/>
    </xf>
    <xf numFmtId="3" fontId="13" fillId="0" borderId="67" xfId="0" applyNumberFormat="1" applyFont="1" applyFill="1" applyBorder="1" applyAlignment="1">
      <alignment horizontal="center"/>
    </xf>
    <xf numFmtId="0" fontId="32" fillId="0" borderId="60" xfId="0" applyFont="1" applyFill="1" applyBorder="1" applyAlignment="1">
      <alignment horizontal="center" vertical="center" wrapText="1"/>
    </xf>
    <xf numFmtId="3" fontId="4" fillId="0" borderId="0" xfId="0" applyNumberFormat="1" applyFont="1" applyBorder="1"/>
    <xf numFmtId="0" fontId="13" fillId="0" borderId="68" xfId="0" applyFont="1" applyBorder="1" applyAlignment="1">
      <alignment horizontal="center"/>
    </xf>
    <xf numFmtId="0" fontId="32" fillId="0" borderId="69" xfId="0" applyFont="1" applyFill="1" applyBorder="1" applyAlignment="1">
      <alignment horizontal="center" vertical="center" wrapText="1"/>
    </xf>
    <xf numFmtId="3" fontId="32" fillId="0" borderId="69" xfId="0" applyNumberFormat="1" applyFont="1" applyFill="1" applyBorder="1" applyAlignment="1">
      <alignment horizontal="center" vertical="center" wrapText="1"/>
    </xf>
    <xf numFmtId="3" fontId="13" fillId="0" borderId="69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3" fontId="32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/>
    </xf>
    <xf numFmtId="0" fontId="0" fillId="5" borderId="54" xfId="0" applyFill="1" applyBorder="1"/>
    <xf numFmtId="0" fontId="33" fillId="5" borderId="54" xfId="0" applyFont="1" applyFill="1" applyBorder="1" applyAlignment="1">
      <alignment horizontal="center" vertical="center" wrapText="1"/>
    </xf>
    <xf numFmtId="164" fontId="4" fillId="5" borderId="70" xfId="1" applyFont="1" applyFill="1" applyBorder="1" applyAlignment="1">
      <alignment horizontal="center"/>
    </xf>
    <xf numFmtId="164" fontId="4" fillId="5" borderId="71" xfId="1" applyFont="1" applyFill="1" applyBorder="1" applyAlignment="1">
      <alignment horizontal="center"/>
    </xf>
    <xf numFmtId="0" fontId="0" fillId="5" borderId="70" xfId="0" applyFill="1" applyBorder="1"/>
    <xf numFmtId="0" fontId="33" fillId="5" borderId="71" xfId="0" applyFont="1" applyFill="1" applyBorder="1" applyAlignment="1">
      <alignment horizontal="center" vertical="center" wrapText="1"/>
    </xf>
    <xf numFmtId="164" fontId="4" fillId="5" borderId="4" xfId="1" applyFont="1" applyFill="1" applyBorder="1" applyAlignment="1">
      <alignment horizontal="center"/>
    </xf>
    <xf numFmtId="164" fontId="4" fillId="5" borderId="71" xfId="1" applyFont="1" applyFill="1" applyBorder="1" applyAlignment="1"/>
    <xf numFmtId="164" fontId="4" fillId="5" borderId="55" xfId="1" applyFont="1" applyFill="1" applyBorder="1" applyAlignment="1">
      <alignment horizontal="center"/>
    </xf>
    <xf numFmtId="0" fontId="32" fillId="0" borderId="70" xfId="0" applyFont="1" applyFill="1" applyBorder="1" applyAlignment="1">
      <alignment horizontal="center" vertical="center" wrapText="1"/>
    </xf>
    <xf numFmtId="0" fontId="32" fillId="0" borderId="72" xfId="0" applyFont="1" applyFill="1" applyBorder="1" applyAlignment="1">
      <alignment horizontal="center" vertical="center" wrapText="1"/>
    </xf>
    <xf numFmtId="0" fontId="13" fillId="0" borderId="73" xfId="0" applyFont="1" applyBorder="1" applyAlignment="1">
      <alignment horizontal="center"/>
    </xf>
    <xf numFmtId="0" fontId="32" fillId="0" borderId="74" xfId="0" applyFont="1" applyFill="1" applyBorder="1" applyAlignment="1">
      <alignment horizontal="center" vertical="center" wrapText="1"/>
    </xf>
    <xf numFmtId="3" fontId="32" fillId="0" borderId="75" xfId="0" applyNumberFormat="1" applyFont="1" applyFill="1" applyBorder="1" applyAlignment="1">
      <alignment horizontal="center" vertical="center" wrapText="1"/>
    </xf>
    <xf numFmtId="3" fontId="13" fillId="0" borderId="74" xfId="0" applyNumberFormat="1" applyFont="1" applyBorder="1" applyAlignment="1">
      <alignment horizontal="center"/>
    </xf>
    <xf numFmtId="3" fontId="13" fillId="0" borderId="74" xfId="0" applyNumberFormat="1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32" fillId="0" borderId="76" xfId="0" applyFont="1" applyFill="1" applyBorder="1" applyAlignment="1">
      <alignment horizontal="center" vertical="center" wrapText="1"/>
    </xf>
    <xf numFmtId="3" fontId="13" fillId="0" borderId="66" xfId="0" applyNumberFormat="1" applyFont="1" applyBorder="1" applyAlignment="1">
      <alignment horizontal="center"/>
    </xf>
    <xf numFmtId="0" fontId="32" fillId="0" borderId="77" xfId="0" applyFont="1" applyFill="1" applyBorder="1" applyAlignment="1">
      <alignment horizontal="center" vertical="center" wrapText="1"/>
    </xf>
    <xf numFmtId="3" fontId="32" fillId="0" borderId="77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34" fillId="0" borderId="0" xfId="0" applyFont="1"/>
    <xf numFmtId="0" fontId="1" fillId="0" borderId="0" xfId="0" applyFont="1"/>
    <xf numFmtId="0" fontId="11" fillId="0" borderId="0" xfId="7" applyFont="1" applyFill="1" applyAlignment="1"/>
    <xf numFmtId="0" fontId="2" fillId="0" borderId="0" xfId="0" applyFont="1"/>
    <xf numFmtId="0" fontId="34" fillId="0" borderId="0" xfId="0" applyFont="1" applyFill="1" applyAlignment="1"/>
    <xf numFmtId="0" fontId="11" fillId="0" borderId="0" xfId="0" applyFont="1"/>
    <xf numFmtId="0" fontId="34" fillId="0" borderId="0" xfId="0" applyFont="1" applyBorder="1"/>
    <xf numFmtId="0" fontId="2" fillId="0" borderId="0" xfId="0" applyFont="1" applyFill="1" applyBorder="1" applyAlignment="1">
      <alignment vertical="center"/>
    </xf>
    <xf numFmtId="0" fontId="15" fillId="0" borderId="0" xfId="8" applyFont="1" applyFill="1" applyBorder="1" applyAlignment="1">
      <alignment horizontal="center" vertical="center"/>
    </xf>
    <xf numFmtId="3" fontId="0" fillId="0" borderId="0" xfId="0" applyNumberFormat="1"/>
    <xf numFmtId="0" fontId="2" fillId="0" borderId="0" xfId="10" applyFont="1" applyAlignment="1">
      <alignment horizontal="left" vertical="center"/>
    </xf>
    <xf numFmtId="3" fontId="36" fillId="5" borderId="66" xfId="0" applyNumberFormat="1" applyFont="1" applyFill="1" applyBorder="1" applyAlignment="1">
      <alignment horizontal="center" vertical="center" wrapText="1"/>
    </xf>
    <xf numFmtId="0" fontId="36" fillId="5" borderId="66" xfId="0" applyFont="1" applyFill="1" applyBorder="1" applyAlignment="1">
      <alignment horizontal="center" vertical="center" wrapText="1"/>
    </xf>
    <xf numFmtId="0" fontId="36" fillId="5" borderId="60" xfId="0" applyFont="1" applyFill="1" applyBorder="1" applyAlignment="1">
      <alignment horizontal="center"/>
    </xf>
    <xf numFmtId="3" fontId="36" fillId="0" borderId="75" xfId="0" applyNumberFormat="1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/>
    </xf>
    <xf numFmtId="3" fontId="36" fillId="0" borderId="60" xfId="0" applyNumberFormat="1" applyFont="1" applyBorder="1" applyAlignment="1">
      <alignment horizontal="center" vertical="center" wrapText="1"/>
    </xf>
    <xf numFmtId="3" fontId="36" fillId="0" borderId="96" xfId="0" applyNumberFormat="1" applyFont="1" applyBorder="1" applyAlignment="1">
      <alignment horizontal="center" vertical="center" wrapText="1"/>
    </xf>
    <xf numFmtId="3" fontId="36" fillId="5" borderId="97" xfId="0" applyNumberFormat="1" applyFont="1" applyFill="1" applyBorder="1" applyAlignment="1">
      <alignment horizontal="center"/>
    </xf>
    <xf numFmtId="3" fontId="37" fillId="5" borderId="97" xfId="0" applyNumberFormat="1" applyFont="1" applyFill="1" applyBorder="1"/>
    <xf numFmtId="3" fontId="36" fillId="5" borderId="97" xfId="0" applyNumberFormat="1" applyFont="1" applyFill="1" applyBorder="1"/>
    <xf numFmtId="0" fontId="36" fillId="5" borderId="97" xfId="0" applyFont="1" applyFill="1" applyBorder="1" applyAlignment="1">
      <alignment horizontal="center"/>
    </xf>
    <xf numFmtId="0" fontId="36" fillId="5" borderId="97" xfId="0" applyFont="1" applyFill="1" applyBorder="1"/>
    <xf numFmtId="0" fontId="36" fillId="0" borderId="0" xfId="0" applyFont="1" applyAlignment="1">
      <alignment horizontal="center"/>
    </xf>
    <xf numFmtId="0" fontId="4" fillId="0" borderId="0" xfId="11" applyFont="1"/>
    <xf numFmtId="0" fontId="36" fillId="0" borderId="0" xfId="0" applyFont="1"/>
    <xf numFmtId="0" fontId="36" fillId="0" borderId="0" xfId="11" applyFont="1"/>
    <xf numFmtId="0" fontId="37" fillId="0" borderId="0" xfId="0" applyFont="1"/>
    <xf numFmtId="0" fontId="36" fillId="0" borderId="0" xfId="11" applyFont="1" applyAlignment="1">
      <alignment horizontal="left"/>
    </xf>
    <xf numFmtId="0" fontId="12" fillId="0" borderId="10" xfId="0" applyFont="1" applyFill="1" applyBorder="1" applyAlignment="1">
      <alignment horizontal="left" vertical="center" wrapText="1"/>
    </xf>
    <xf numFmtId="0" fontId="12" fillId="0" borderId="39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49" fontId="11" fillId="0" borderId="45" xfId="0" applyNumberFormat="1" applyFont="1" applyFill="1" applyBorder="1" applyAlignment="1">
      <alignment horizontal="left" vertical="justify" wrapText="1"/>
    </xf>
    <xf numFmtId="0" fontId="11" fillId="0" borderId="46" xfId="0" applyFont="1" applyBorder="1" applyAlignment="1">
      <alignment horizontal="left" vertical="justify" wrapText="1"/>
    </xf>
    <xf numFmtId="49" fontId="11" fillId="0" borderId="27" xfId="0" applyNumberFormat="1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49" fontId="11" fillId="0" borderId="44" xfId="0" applyNumberFormat="1" applyFont="1" applyFill="1" applyBorder="1" applyAlignment="1">
      <alignment horizontal="left" vertical="justify" wrapText="1"/>
    </xf>
    <xf numFmtId="0" fontId="11" fillId="0" borderId="38" xfId="0" applyFont="1" applyBorder="1" applyAlignment="1">
      <alignment horizontal="left" vertical="justify" wrapText="1"/>
    </xf>
    <xf numFmtId="49" fontId="11" fillId="0" borderId="44" xfId="0" applyNumberFormat="1" applyFont="1" applyFill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49" fontId="21" fillId="2" borderId="40" xfId="0" applyNumberFormat="1" applyFont="1" applyFill="1" applyBorder="1" applyAlignment="1">
      <alignment horizontal="left" vertical="center" wrapText="1"/>
    </xf>
    <xf numFmtId="49" fontId="21" fillId="2" borderId="41" xfId="0" applyNumberFormat="1" applyFont="1" applyFill="1" applyBorder="1" applyAlignment="1">
      <alignment horizontal="left" vertical="center" wrapText="1"/>
    </xf>
    <xf numFmtId="49" fontId="11" fillId="0" borderId="42" xfId="0" applyNumberFormat="1" applyFont="1" applyFill="1" applyBorder="1" applyAlignment="1">
      <alignment horizontal="left" vertical="justify" wrapText="1"/>
    </xf>
    <xf numFmtId="0" fontId="11" fillId="0" borderId="43" xfId="0" applyFont="1" applyBorder="1" applyAlignment="1">
      <alignment horizontal="left" vertical="justify" wrapText="1"/>
    </xf>
    <xf numFmtId="0" fontId="11" fillId="0" borderId="7" xfId="0" applyFont="1" applyFill="1" applyBorder="1" applyAlignment="1">
      <alignment vertical="center" wrapText="1"/>
    </xf>
    <xf numFmtId="3" fontId="12" fillId="0" borderId="10" xfId="0" applyNumberFormat="1" applyFont="1" applyFill="1" applyBorder="1" applyAlignment="1">
      <alignment horizontal="left" vertical="center" wrapText="1"/>
    </xf>
    <xf numFmtId="3" fontId="12" fillId="0" borderId="39" xfId="0" applyNumberFormat="1" applyFont="1" applyFill="1" applyBorder="1" applyAlignment="1">
      <alignment horizontal="left" vertical="center" wrapText="1"/>
    </xf>
    <xf numFmtId="0" fontId="11" fillId="0" borderId="7" xfId="8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39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1" fillId="0" borderId="27" xfId="8" applyFont="1" applyFill="1" applyBorder="1" applyAlignment="1">
      <alignment vertical="center" wrapText="1"/>
    </xf>
    <xf numFmtId="0" fontId="11" fillId="0" borderId="14" xfId="8" applyFont="1" applyFill="1" applyBorder="1" applyAlignment="1">
      <alignment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49" fontId="12" fillId="0" borderId="11" xfId="0" applyNumberFormat="1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1" fontId="11" fillId="0" borderId="7" xfId="7" applyNumberFormat="1" applyFont="1" applyFill="1" applyBorder="1" applyAlignment="1">
      <alignment horizontal="left" vertical="center" wrapText="1"/>
    </xf>
    <xf numFmtId="3" fontId="12" fillId="0" borderId="10" xfId="0" applyNumberFormat="1" applyFont="1" applyFill="1" applyBorder="1" applyAlignment="1">
      <alignment vertical="center" wrapText="1"/>
    </xf>
    <xf numFmtId="3" fontId="12" fillId="0" borderId="39" xfId="0" applyNumberFormat="1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11" fillId="0" borderId="7" xfId="0" applyFont="1" applyFill="1" applyBorder="1" applyAlignment="1">
      <alignment wrapText="1"/>
    </xf>
    <xf numFmtId="0" fontId="20" fillId="0" borderId="14" xfId="0" applyFont="1" applyFill="1" applyBorder="1" applyAlignment="1">
      <alignment wrapText="1"/>
    </xf>
    <xf numFmtId="0" fontId="0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10" xfId="0" applyNumberFormat="1" applyFont="1" applyFill="1" applyBorder="1" applyAlignment="1">
      <alignment horizontal="left" vertical="center" wrapText="1"/>
    </xf>
    <xf numFmtId="49" fontId="12" fillId="0" borderId="39" xfId="0" applyNumberFormat="1" applyFont="1" applyFill="1" applyBorder="1" applyAlignment="1">
      <alignment horizontal="left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39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wrapText="1"/>
    </xf>
    <xf numFmtId="0" fontId="11" fillId="0" borderId="27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9" fillId="0" borderId="78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0" xfId="8" applyFont="1" applyFill="1" applyBorder="1" applyAlignment="1">
      <alignment horizontal="center" vertical="center" wrapText="1"/>
    </xf>
    <xf numFmtId="0" fontId="9" fillId="0" borderId="81" xfId="8" applyFont="1" applyFill="1" applyBorder="1" applyAlignment="1">
      <alignment horizontal="center" vertical="center" wrapText="1"/>
    </xf>
    <xf numFmtId="0" fontId="9" fillId="0" borderId="82" xfId="8" applyFont="1" applyFill="1" applyBorder="1" applyAlignment="1">
      <alignment horizontal="center" vertical="center" wrapText="1"/>
    </xf>
    <xf numFmtId="0" fontId="2" fillId="0" borderId="78" xfId="8" applyFont="1" applyFill="1" applyBorder="1" applyAlignment="1">
      <alignment horizontal="center" vertical="center"/>
    </xf>
    <xf numFmtId="0" fontId="9" fillId="0" borderId="78" xfId="8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vertical="center" wrapText="1"/>
    </xf>
    <xf numFmtId="0" fontId="12" fillId="0" borderId="10" xfId="8" applyFont="1" applyFill="1" applyBorder="1" applyAlignment="1">
      <alignment horizontal="left" vertical="center" wrapText="1"/>
    </xf>
    <xf numFmtId="0" fontId="12" fillId="0" borderId="39" xfId="8" applyFont="1" applyFill="1" applyBorder="1" applyAlignment="1">
      <alignment horizontal="left" vertical="center" wrapText="1"/>
    </xf>
    <xf numFmtId="49" fontId="2" fillId="0" borderId="0" xfId="8" applyNumberFormat="1" applyFont="1" applyFill="1" applyAlignment="1">
      <alignment horizontal="right" vertical="center"/>
    </xf>
    <xf numFmtId="0" fontId="2" fillId="0" borderId="27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1" fontId="11" fillId="0" borderId="7" xfId="7" applyNumberFormat="1" applyFont="1" applyFill="1" applyBorder="1" applyAlignment="1">
      <alignment horizontal="left" vertical="center"/>
    </xf>
    <xf numFmtId="0" fontId="7" fillId="0" borderId="0" xfId="8" applyFont="1" applyFill="1" applyAlignment="1">
      <alignment horizontal="center" vertical="center"/>
    </xf>
    <xf numFmtId="1" fontId="9" fillId="0" borderId="3" xfId="5" applyNumberFormat="1" applyFont="1" applyFill="1" applyBorder="1" applyAlignment="1">
      <alignment horizontal="center" vertical="center" wrapText="1"/>
    </xf>
    <xf numFmtId="0" fontId="4" fillId="0" borderId="48" xfId="8" applyFont="1" applyFill="1" applyBorder="1" applyAlignment="1">
      <alignment horizontal="center" vertical="center" wrapText="1"/>
    </xf>
    <xf numFmtId="0" fontId="4" fillId="0" borderId="49" xfId="8" applyFont="1" applyFill="1" applyBorder="1" applyAlignment="1">
      <alignment horizontal="center" vertical="center" wrapText="1"/>
    </xf>
    <xf numFmtId="0" fontId="4" fillId="0" borderId="85" xfId="8" applyFont="1" applyFill="1" applyBorder="1" applyAlignment="1">
      <alignment horizontal="center" vertical="center" wrapText="1"/>
    </xf>
    <xf numFmtId="0" fontId="4" fillId="0" borderId="31" xfId="8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0" borderId="52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horizontal="center" vertical="center" wrapText="1"/>
    </xf>
    <xf numFmtId="0" fontId="4" fillId="0" borderId="86" xfId="8" applyFont="1" applyFill="1" applyBorder="1" applyAlignment="1">
      <alignment horizontal="center" vertical="center" wrapText="1"/>
    </xf>
    <xf numFmtId="0" fontId="11" fillId="0" borderId="7" xfId="8" applyFont="1" applyFill="1" applyBorder="1" applyAlignment="1">
      <alignment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87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39" xfId="0" applyNumberFormat="1" applyFont="1" applyFill="1" applyBorder="1" applyAlignment="1">
      <alignment horizontal="left" vertical="center" wrapText="1"/>
    </xf>
    <xf numFmtId="1" fontId="11" fillId="0" borderId="27" xfId="7" applyNumberFormat="1" applyFont="1" applyFill="1" applyBorder="1" applyAlignment="1">
      <alignment horizontal="left" vertical="center" wrapText="1"/>
    </xf>
    <xf numFmtId="1" fontId="11" fillId="0" borderId="14" xfId="7" applyNumberFormat="1" applyFont="1" applyFill="1" applyBorder="1" applyAlignment="1">
      <alignment horizontal="left" vertical="center" wrapText="1"/>
    </xf>
    <xf numFmtId="0" fontId="24" fillId="4" borderId="27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27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wrapText="1"/>
    </xf>
    <xf numFmtId="0" fontId="12" fillId="0" borderId="7" xfId="8" applyFont="1" applyFill="1" applyBorder="1" applyAlignment="1">
      <alignment horizontal="left" vertical="center" wrapText="1"/>
    </xf>
    <xf numFmtId="49" fontId="14" fillId="2" borderId="40" xfId="0" applyNumberFormat="1" applyFont="1" applyFill="1" applyBorder="1" applyAlignment="1">
      <alignment horizontal="left" vertical="center" wrapText="1"/>
    </xf>
    <xf numFmtId="49" fontId="14" fillId="2" borderId="41" xfId="0" applyNumberFormat="1" applyFont="1" applyFill="1" applyBorder="1" applyAlignment="1">
      <alignment horizontal="left" vertical="center" wrapText="1"/>
    </xf>
    <xf numFmtId="49" fontId="11" fillId="0" borderId="33" xfId="0" applyNumberFormat="1" applyFont="1" applyFill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88" xfId="0" applyFont="1" applyFill="1" applyBorder="1" applyAlignment="1">
      <alignment horizontal="left" vertical="center" wrapText="1"/>
    </xf>
    <xf numFmtId="0" fontId="11" fillId="0" borderId="89" xfId="0" applyFont="1" applyBorder="1" applyAlignment="1">
      <alignment vertical="center" wrapText="1"/>
    </xf>
    <xf numFmtId="49" fontId="11" fillId="0" borderId="26" xfId="0" applyNumberFormat="1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49" fontId="11" fillId="0" borderId="43" xfId="0" applyNumberFormat="1" applyFont="1" applyFill="1" applyBorder="1" applyAlignment="1">
      <alignment horizontal="left" vertical="justify" wrapText="1"/>
    </xf>
    <xf numFmtId="49" fontId="12" fillId="0" borderId="20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14" xfId="8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justify" vertical="center" wrapText="1"/>
    </xf>
    <xf numFmtId="0" fontId="7" fillId="0" borderId="0" xfId="8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4" fillId="2" borderId="90" xfId="0" applyFont="1" applyFill="1" applyBorder="1" applyAlignment="1">
      <alignment horizontal="left" vertical="center" wrapText="1"/>
    </xf>
    <xf numFmtId="0" fontId="14" fillId="2" borderId="91" xfId="0" applyFont="1" applyFill="1" applyBorder="1" applyAlignment="1">
      <alignment horizontal="left" vertical="center" wrapText="1"/>
    </xf>
    <xf numFmtId="0" fontId="2" fillId="0" borderId="80" xfId="8" applyFont="1" applyFill="1" applyBorder="1" applyAlignment="1">
      <alignment horizontal="center" vertical="center"/>
    </xf>
    <xf numFmtId="0" fontId="9" fillId="0" borderId="80" xfId="8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" fontId="9" fillId="0" borderId="92" xfId="5" applyNumberFormat="1" applyFont="1" applyFill="1" applyBorder="1" applyAlignment="1">
      <alignment horizontal="center" vertical="center" wrapText="1"/>
    </xf>
    <xf numFmtId="0" fontId="9" fillId="0" borderId="93" xfId="8" applyFont="1" applyFill="1" applyBorder="1" applyAlignment="1">
      <alignment horizontal="center" vertical="center" wrapText="1"/>
    </xf>
    <xf numFmtId="0" fontId="9" fillId="0" borderId="94" xfId="8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87" xfId="0" applyFont="1" applyFill="1" applyBorder="1" applyAlignment="1">
      <alignment horizontal="left" vertical="center" wrapText="1"/>
    </xf>
    <xf numFmtId="0" fontId="11" fillId="0" borderId="95" xfId="0" applyFont="1" applyFill="1" applyBorder="1" applyAlignment="1">
      <alignment vertical="center" wrapText="1"/>
    </xf>
    <xf numFmtId="0" fontId="28" fillId="4" borderId="13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1" fillId="0" borderId="10" xfId="8" applyFont="1" applyFill="1" applyBorder="1" applyAlignment="1">
      <alignment horizontal="left" vertical="center" wrapText="1"/>
    </xf>
    <xf numFmtId="0" fontId="11" fillId="0" borderId="39" xfId="8" applyFont="1" applyFill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/>
    </xf>
    <xf numFmtId="0" fontId="12" fillId="0" borderId="39" xfId="0" applyFont="1" applyFill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11" fillId="0" borderId="0" xfId="7" applyFont="1" applyFill="1" applyAlignment="1">
      <alignment horizontal="left"/>
    </xf>
    <xf numFmtId="164" fontId="31" fillId="5" borderId="50" xfId="1" applyFont="1" applyFill="1" applyBorder="1" applyAlignment="1">
      <alignment horizontal="center"/>
    </xf>
    <xf numFmtId="164" fontId="31" fillId="5" borderId="53" xfId="1" applyFont="1" applyFill="1" applyBorder="1" applyAlignment="1">
      <alignment horizontal="center"/>
    </xf>
    <xf numFmtId="164" fontId="4" fillId="5" borderId="70" xfId="1" applyFont="1" applyFill="1" applyBorder="1" applyAlignment="1">
      <alignment horizontal="center"/>
    </xf>
    <xf numFmtId="164" fontId="4" fillId="5" borderId="71" xfId="1" applyFont="1" applyFill="1" applyBorder="1" applyAlignment="1">
      <alignment horizontal="center"/>
    </xf>
    <xf numFmtId="164" fontId="4" fillId="5" borderId="72" xfId="1" applyFont="1" applyFill="1" applyBorder="1" applyAlignment="1">
      <alignment horizontal="center"/>
    </xf>
  </cellXfs>
  <cellStyles count="12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_F 07" xfId="4" xr:uid="{00000000-0005-0000-0000-000004000000}"/>
    <cellStyle name="Normal_F 07 2" xfId="11" xr:uid="{B25C961B-26BB-45AF-A2DF-DD7C01895C99}"/>
    <cellStyle name="Normal_mach03" xfId="5" xr:uid="{00000000-0005-0000-0000-000005000000}"/>
    <cellStyle name="Normal_mach30" xfId="6" xr:uid="{00000000-0005-0000-0000-000006000000}"/>
    <cellStyle name="Normal_mach31" xfId="7" xr:uid="{00000000-0005-0000-0000-000007000000}"/>
    <cellStyle name="Normal_Machete buget 99" xfId="8" xr:uid="{00000000-0005-0000-0000-000008000000}"/>
    <cellStyle name="Normal_Machete buget 99 2" xfId="10" xr:uid="{5078D5D6-92F7-40B4-8F4D-87A756114C02}"/>
    <cellStyle name="Normal_VAC 1b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</xdr:colOff>
      <xdr:row>1</xdr:row>
      <xdr:rowOff>186478</xdr:rowOff>
    </xdr:from>
    <xdr:to>
      <xdr:col>2</xdr:col>
      <xdr:colOff>505305</xdr:colOff>
      <xdr:row>2</xdr:row>
      <xdr:rowOff>16048</xdr:rowOff>
    </xdr:to>
    <xdr:sp macro="" textlink="">
      <xdr:nvSpPr>
        <xdr:cNvPr id="131075" name="Text Box 3">
          <a:extLst>
            <a:ext uri="{FF2B5EF4-FFF2-40B4-BE49-F238E27FC236}">
              <a16:creationId xmlns:a16="http://schemas.microsoft.com/office/drawing/2014/main" id="{2224F4EB-D6D3-4FDD-A22F-4569A04F8972}"/>
            </a:ext>
          </a:extLst>
        </xdr:cNvPr>
        <xdr:cNvSpPr txBox="1">
          <a:spLocks noChangeArrowheads="1"/>
        </xdr:cNvSpPr>
      </xdr:nvSpPr>
      <xdr:spPr bwMode="auto">
        <a:xfrm>
          <a:off x="544513" y="277283"/>
          <a:ext cx="70432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</xdr:colOff>
      <xdr:row>1</xdr:row>
      <xdr:rowOff>186478</xdr:rowOff>
    </xdr:from>
    <xdr:to>
      <xdr:col>2</xdr:col>
      <xdr:colOff>505305</xdr:colOff>
      <xdr:row>2</xdr:row>
      <xdr:rowOff>16048</xdr:rowOff>
    </xdr:to>
    <xdr:sp macro="" textlink="">
      <xdr:nvSpPr>
        <xdr:cNvPr id="131075" name="Text Box 3">
          <a:extLst>
            <a:ext uri="{FF2B5EF4-FFF2-40B4-BE49-F238E27FC236}">
              <a16:creationId xmlns:a16="http://schemas.microsoft.com/office/drawing/2014/main" id="{A0E709A6-390C-4E97-8309-4AA94BF9B74A}"/>
            </a:ext>
          </a:extLst>
        </xdr:cNvPr>
        <xdr:cNvSpPr txBox="1">
          <a:spLocks noChangeArrowheads="1"/>
        </xdr:cNvSpPr>
      </xdr:nvSpPr>
      <xdr:spPr bwMode="auto">
        <a:xfrm>
          <a:off x="544513" y="277283"/>
          <a:ext cx="70432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6897" name="Line 4">
          <a:extLst>
            <a:ext uri="{FF2B5EF4-FFF2-40B4-BE49-F238E27FC236}">
              <a16:creationId xmlns:a16="http://schemas.microsoft.com/office/drawing/2014/main" id="{CEA0F371-006A-479A-B5C7-1AA13EA53907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6898" name="Line 4">
          <a:extLst>
            <a:ext uri="{FF2B5EF4-FFF2-40B4-BE49-F238E27FC236}">
              <a16:creationId xmlns:a16="http://schemas.microsoft.com/office/drawing/2014/main" id="{3F5C3C26-A442-4C23-9B40-80524A338B0E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3" name="Text Box 5">
          <a:extLst>
            <a:ext uri="{FF2B5EF4-FFF2-40B4-BE49-F238E27FC236}">
              <a16:creationId xmlns:a16="http://schemas.microsoft.com/office/drawing/2014/main" id="{FB3CC81E-7D41-4174-848C-4B0AE075981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" name="Text Box 5">
          <a:extLst>
            <a:ext uri="{FF2B5EF4-FFF2-40B4-BE49-F238E27FC236}">
              <a16:creationId xmlns:a16="http://schemas.microsoft.com/office/drawing/2014/main" id="{09379D80-09DA-4A03-A814-7A010EE8902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" name="Text Box 5">
          <a:extLst>
            <a:ext uri="{FF2B5EF4-FFF2-40B4-BE49-F238E27FC236}">
              <a16:creationId xmlns:a16="http://schemas.microsoft.com/office/drawing/2014/main" id="{438EB142-A5A1-4B92-9ACC-07A9D468DE7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6" name="Text Box 5">
          <a:extLst>
            <a:ext uri="{FF2B5EF4-FFF2-40B4-BE49-F238E27FC236}">
              <a16:creationId xmlns:a16="http://schemas.microsoft.com/office/drawing/2014/main" id="{80C6EDD2-458C-4E31-8427-9C0FDE7B5E6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" name="Text Box 5">
          <a:extLst>
            <a:ext uri="{FF2B5EF4-FFF2-40B4-BE49-F238E27FC236}">
              <a16:creationId xmlns:a16="http://schemas.microsoft.com/office/drawing/2014/main" id="{39A39B39-9398-44CD-A663-0E934C62DAE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EC2A5F8E-3D79-46AA-B0EB-3336EA7F63B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640D74F-1B68-4875-981E-19687F74CF6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5D987859-FCE3-4DC0-9130-71E0C42AED7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3E93001-08EF-46F2-976D-B65B801AFDE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AA1EB3A-7B4A-41D8-946B-C6D48D00283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09" name="Text Box 5">
          <a:extLst>
            <a:ext uri="{FF2B5EF4-FFF2-40B4-BE49-F238E27FC236}">
              <a16:creationId xmlns:a16="http://schemas.microsoft.com/office/drawing/2014/main" id="{4401C168-7344-48FC-B6C0-BBD609B26552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10" name="Text Box 5">
          <a:extLst>
            <a:ext uri="{FF2B5EF4-FFF2-40B4-BE49-F238E27FC236}">
              <a16:creationId xmlns:a16="http://schemas.microsoft.com/office/drawing/2014/main" id="{61C9CB01-F495-4EBF-BA46-4DE3A99BC7CD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11" name="Text Box 5">
          <a:extLst>
            <a:ext uri="{FF2B5EF4-FFF2-40B4-BE49-F238E27FC236}">
              <a16:creationId xmlns:a16="http://schemas.microsoft.com/office/drawing/2014/main" id="{39EA7264-EFDF-462D-834A-A60C5A42F035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12" name="Text Box 5">
          <a:extLst>
            <a:ext uri="{FF2B5EF4-FFF2-40B4-BE49-F238E27FC236}">
              <a16:creationId xmlns:a16="http://schemas.microsoft.com/office/drawing/2014/main" id="{4D6D48F6-1AB7-4C86-A84F-54621B27C681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13" name="Text Box 5">
          <a:extLst>
            <a:ext uri="{FF2B5EF4-FFF2-40B4-BE49-F238E27FC236}">
              <a16:creationId xmlns:a16="http://schemas.microsoft.com/office/drawing/2014/main" id="{BB56EBD4-CC3E-4939-A31A-0529F90DE77B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14" name="Text Box 5">
          <a:extLst>
            <a:ext uri="{FF2B5EF4-FFF2-40B4-BE49-F238E27FC236}">
              <a16:creationId xmlns:a16="http://schemas.microsoft.com/office/drawing/2014/main" id="{92BE9DBA-7490-4A11-9774-177D5C9F30C3}"/>
            </a:ext>
          </a:extLst>
        </xdr:cNvPr>
        <xdr:cNvSpPr txBox="1">
          <a:spLocks noChangeArrowheads="1"/>
        </xdr:cNvSpPr>
      </xdr:nvSpPr>
      <xdr:spPr bwMode="auto">
        <a:xfrm>
          <a:off x="2000250" y="381000"/>
          <a:ext cx="7620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6F7CA95A-152B-435B-8A07-C8FD509ADD9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568C2E2F-7830-42EB-B044-97B9C64C4C0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BCC1E75D-6359-424B-870B-3644EFD0705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7C7042F7-28B4-463F-90F7-086627DC687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97D3A04F-B592-490D-AD02-726A81E4205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78" name="Text Box 5">
          <a:extLst>
            <a:ext uri="{FF2B5EF4-FFF2-40B4-BE49-F238E27FC236}">
              <a16:creationId xmlns:a16="http://schemas.microsoft.com/office/drawing/2014/main" id="{59E13CAA-B82B-44C2-914D-AB48AFDEBCC9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E0A7EE72-9E52-4E5C-A17C-399CE2677B4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B1BD382F-5A75-49D1-B1C0-1FA2593F6AD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716AB782-99B0-4FC6-9433-7D7A5B7553D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42DFB75F-4C2A-4E8F-965A-E6FD078B7D5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BD087050-4325-4930-AEC7-A75E8EAB3B1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C1D32B91-8864-40CF-80BA-B41D3952AD0E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6927" name="Line 4">
          <a:extLst>
            <a:ext uri="{FF2B5EF4-FFF2-40B4-BE49-F238E27FC236}">
              <a16:creationId xmlns:a16="http://schemas.microsoft.com/office/drawing/2014/main" id="{AECB3F77-2ECF-4331-80CD-D9487B12861B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6928" name="Line 4">
          <a:extLst>
            <a:ext uri="{FF2B5EF4-FFF2-40B4-BE49-F238E27FC236}">
              <a16:creationId xmlns:a16="http://schemas.microsoft.com/office/drawing/2014/main" id="{0B390DBE-F727-4722-AAD7-1F57C47B1B30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C743A1D9-A4D5-4E77-9C52-B783A26E3FF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F1FF9BD4-661F-420C-B85F-583E56EA8D2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D2C73E5E-5E1C-4A2F-AA2C-2D7FDA24D5A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822D5DEA-15EB-478F-9D73-07B61739A11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77B3F0D9-F1AB-4B68-B53E-9DA1F83E9BA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BFA48B3C-0CA8-4E2E-9A14-FC7347B7716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2C5763E-7901-4B10-AC29-1C7EE12412F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B89F2B0E-0119-4D97-9E12-0073010151E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1725E0FD-7957-497F-9C9F-3E062022F94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41201F51-18B6-433A-A583-6301CB538D1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39" name="Text Box 5">
          <a:extLst>
            <a:ext uri="{FF2B5EF4-FFF2-40B4-BE49-F238E27FC236}">
              <a16:creationId xmlns:a16="http://schemas.microsoft.com/office/drawing/2014/main" id="{D64A579F-550F-4D1F-9751-FF272B3DF0D5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40" name="Text Box 5">
          <a:extLst>
            <a:ext uri="{FF2B5EF4-FFF2-40B4-BE49-F238E27FC236}">
              <a16:creationId xmlns:a16="http://schemas.microsoft.com/office/drawing/2014/main" id="{381D3076-6984-4DBF-A2E8-84F7118EC8B2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41" name="Text Box 5">
          <a:extLst>
            <a:ext uri="{FF2B5EF4-FFF2-40B4-BE49-F238E27FC236}">
              <a16:creationId xmlns:a16="http://schemas.microsoft.com/office/drawing/2014/main" id="{26983CA4-8BC8-4175-BA74-82DA05E3C587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42" name="Text Box 5">
          <a:extLst>
            <a:ext uri="{FF2B5EF4-FFF2-40B4-BE49-F238E27FC236}">
              <a16:creationId xmlns:a16="http://schemas.microsoft.com/office/drawing/2014/main" id="{0773A469-B25A-4ADE-9257-04F791F99722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43" name="Text Box 5">
          <a:extLst>
            <a:ext uri="{FF2B5EF4-FFF2-40B4-BE49-F238E27FC236}">
              <a16:creationId xmlns:a16="http://schemas.microsoft.com/office/drawing/2014/main" id="{400D11C7-AF1F-4F0E-B607-90C0D406513A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44" name="Text Box 5">
          <a:extLst>
            <a:ext uri="{FF2B5EF4-FFF2-40B4-BE49-F238E27FC236}">
              <a16:creationId xmlns:a16="http://schemas.microsoft.com/office/drawing/2014/main" id="{A6C93BC2-6901-4BEA-B0E7-6D942707BC43}"/>
            </a:ext>
          </a:extLst>
        </xdr:cNvPr>
        <xdr:cNvSpPr txBox="1">
          <a:spLocks noChangeArrowheads="1"/>
        </xdr:cNvSpPr>
      </xdr:nvSpPr>
      <xdr:spPr bwMode="auto">
        <a:xfrm>
          <a:off x="2000250" y="381000"/>
          <a:ext cx="7620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640EC193-5858-4277-AFCC-A3E74BAF8F2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E6AC6FA6-4FFF-4D51-8C2C-0D0E9DE2A19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1B21B7FC-4E7B-40DE-BFDB-A592387BA13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2DF2AABA-8E60-4F9F-A1ED-E25F1DF61F0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F3A21CEB-2290-4B44-9E55-13DCC9B0D7D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7030A0ED-B467-4AF7-A4A1-392E458F2122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3BB73E21-AD39-4C35-A7F7-86EE4B82A81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5A5F057E-BCDD-4242-8F13-252C98B7F55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B793E5EB-A8CA-48E2-A65A-D80924C215C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404E823D-0BBF-409F-BC9A-EA73D2952E0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6DD5A04F-BFA2-4A10-99A3-08283991E5D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221D9EC4-0135-4DFC-B643-15F9D7B84FD8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6957" name="Line 4">
          <a:extLst>
            <a:ext uri="{FF2B5EF4-FFF2-40B4-BE49-F238E27FC236}">
              <a16:creationId xmlns:a16="http://schemas.microsoft.com/office/drawing/2014/main" id="{99B0F0F6-FC0D-4DC0-830E-13A0A0A41CF3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6958" name="Line 4">
          <a:extLst>
            <a:ext uri="{FF2B5EF4-FFF2-40B4-BE49-F238E27FC236}">
              <a16:creationId xmlns:a16="http://schemas.microsoft.com/office/drawing/2014/main" id="{A37AD0E7-9686-4775-A8A6-E2D565EDD23F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7CC9FEFD-4AE6-47BB-BCC8-56BEACA35B9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FEA5DD9B-BAAE-475D-B333-FC3411767FE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FC9908F6-8CF1-4BDB-968B-0C1631A6F57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DBA25177-43AE-43EB-8270-B6B3B96BE17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FE6B5381-281E-4185-9A51-C8F5B166E78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7166A509-997D-4111-91AD-64A3EBB78B1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640F97D1-4161-4117-B08B-79A19BAF94D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A4B806CB-C14E-4CE2-8F93-EAE27BDCA99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838D0420-73A3-4022-9B08-05F6E3DDED3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F78BB6F7-8684-40D2-99CA-05724CB7132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33" name="Text Box 5">
          <a:extLst>
            <a:ext uri="{FF2B5EF4-FFF2-40B4-BE49-F238E27FC236}">
              <a16:creationId xmlns:a16="http://schemas.microsoft.com/office/drawing/2014/main" id="{F5E66740-9377-460D-B879-0B466857C770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34" name="Text Box 5">
          <a:extLst>
            <a:ext uri="{FF2B5EF4-FFF2-40B4-BE49-F238E27FC236}">
              <a16:creationId xmlns:a16="http://schemas.microsoft.com/office/drawing/2014/main" id="{00F63472-603B-4D36-AF00-D841DD540998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35" name="Text Box 5">
          <a:extLst>
            <a:ext uri="{FF2B5EF4-FFF2-40B4-BE49-F238E27FC236}">
              <a16:creationId xmlns:a16="http://schemas.microsoft.com/office/drawing/2014/main" id="{A9F99AA6-9A17-49A7-9010-96F0D0D7CC79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36" name="Text Box 5">
          <a:extLst>
            <a:ext uri="{FF2B5EF4-FFF2-40B4-BE49-F238E27FC236}">
              <a16:creationId xmlns:a16="http://schemas.microsoft.com/office/drawing/2014/main" id="{407285F9-8877-4DF8-BE62-E1F58102BAE4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37" name="Text Box 5">
          <a:extLst>
            <a:ext uri="{FF2B5EF4-FFF2-40B4-BE49-F238E27FC236}">
              <a16:creationId xmlns:a16="http://schemas.microsoft.com/office/drawing/2014/main" id="{319556F2-22BB-45E2-84C7-F768872D0F55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738" name="Text Box 5">
          <a:extLst>
            <a:ext uri="{FF2B5EF4-FFF2-40B4-BE49-F238E27FC236}">
              <a16:creationId xmlns:a16="http://schemas.microsoft.com/office/drawing/2014/main" id="{CF5EF1A2-D5DA-4E8E-BA3F-0AEF6F01566A}"/>
            </a:ext>
          </a:extLst>
        </xdr:cNvPr>
        <xdr:cNvSpPr txBox="1">
          <a:spLocks noChangeArrowheads="1"/>
        </xdr:cNvSpPr>
      </xdr:nvSpPr>
      <xdr:spPr bwMode="auto">
        <a:xfrm>
          <a:off x="1943100" y="381000"/>
          <a:ext cx="7810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28138EC5-45D4-4F73-AE4D-4938AE6B6E8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1E2932AC-2952-41D9-9C42-1388F523C23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4284E400-5DB0-45B6-8A61-77B6F204F20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B4F7742-3B92-4336-B892-0B9658D99A4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C5510F21-1BA6-4131-AA8A-CEB9F71B3E3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8246FCF-4E58-4E3E-A83A-E089BDD6825A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AA38EE61-DBD1-4FAB-B7DD-6B63D87489F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B6DAE523-C82B-4C7B-BB19-C58323F7019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4B31D33E-92BA-4AE6-B222-8809A308B64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EC19657E-128F-49B4-AE38-DDBF7914869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6691F461-8608-407C-B917-C05F9D9B658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ED3C5BD3-D5B7-4BA2-8A29-CB40343423C3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6987" name="Line 4">
          <a:extLst>
            <a:ext uri="{FF2B5EF4-FFF2-40B4-BE49-F238E27FC236}">
              <a16:creationId xmlns:a16="http://schemas.microsoft.com/office/drawing/2014/main" id="{AAC97390-1FD2-450F-82EA-5CA56F3028D9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6988" name="Line 4">
          <a:extLst>
            <a:ext uri="{FF2B5EF4-FFF2-40B4-BE49-F238E27FC236}">
              <a16:creationId xmlns:a16="http://schemas.microsoft.com/office/drawing/2014/main" id="{0C2D48AA-B236-411B-8A5B-4E2D53729242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27FD21ED-1BA2-4EE8-A9B9-7BFDF702595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1C684ED4-190B-40FF-91A9-246A106F966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0" name="Text Box 5">
          <a:extLst>
            <a:ext uri="{FF2B5EF4-FFF2-40B4-BE49-F238E27FC236}">
              <a16:creationId xmlns:a16="http://schemas.microsoft.com/office/drawing/2014/main" id="{C22DDF77-0B64-47EC-BDCE-FFAC5928E6B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1" name="Text Box 5">
          <a:extLst>
            <a:ext uri="{FF2B5EF4-FFF2-40B4-BE49-F238E27FC236}">
              <a16:creationId xmlns:a16="http://schemas.microsoft.com/office/drawing/2014/main" id="{577347D2-55F2-4B60-AF40-41EF1D2A06A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2" name="Text Box 5">
          <a:extLst>
            <a:ext uri="{FF2B5EF4-FFF2-40B4-BE49-F238E27FC236}">
              <a16:creationId xmlns:a16="http://schemas.microsoft.com/office/drawing/2014/main" id="{81C166D4-1BFC-4093-9180-DC7FB9237C3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3" name="Text Box 5">
          <a:extLst>
            <a:ext uri="{FF2B5EF4-FFF2-40B4-BE49-F238E27FC236}">
              <a16:creationId xmlns:a16="http://schemas.microsoft.com/office/drawing/2014/main" id="{94748F38-00A7-481E-963C-F8A46A4FE42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4" name="Text Box 5">
          <a:extLst>
            <a:ext uri="{FF2B5EF4-FFF2-40B4-BE49-F238E27FC236}">
              <a16:creationId xmlns:a16="http://schemas.microsoft.com/office/drawing/2014/main" id="{B7E7AB2A-FAB8-4AAA-80AE-832EB0DDD81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5" name="Text Box 5">
          <a:extLst>
            <a:ext uri="{FF2B5EF4-FFF2-40B4-BE49-F238E27FC236}">
              <a16:creationId xmlns:a16="http://schemas.microsoft.com/office/drawing/2014/main" id="{97B60510-DAAB-4DC1-9A8E-9A7DECBAAED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6" name="Text Box 5">
          <a:extLst>
            <a:ext uri="{FF2B5EF4-FFF2-40B4-BE49-F238E27FC236}">
              <a16:creationId xmlns:a16="http://schemas.microsoft.com/office/drawing/2014/main" id="{60795C43-C7DD-484F-92C1-87D3FE5A7CF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7" name="Text Box 5">
          <a:extLst>
            <a:ext uri="{FF2B5EF4-FFF2-40B4-BE49-F238E27FC236}">
              <a16:creationId xmlns:a16="http://schemas.microsoft.com/office/drawing/2014/main" id="{486A52CB-19A3-4178-99FB-C27C7DC5A05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63" name="Text Box 5">
          <a:extLst>
            <a:ext uri="{FF2B5EF4-FFF2-40B4-BE49-F238E27FC236}">
              <a16:creationId xmlns:a16="http://schemas.microsoft.com/office/drawing/2014/main" id="{66010505-58B0-48E5-8748-517F6145760B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64" name="Text Box 5">
          <a:extLst>
            <a:ext uri="{FF2B5EF4-FFF2-40B4-BE49-F238E27FC236}">
              <a16:creationId xmlns:a16="http://schemas.microsoft.com/office/drawing/2014/main" id="{C4A9BD18-875B-478B-8105-B72EB4C8A427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65" name="Text Box 5">
          <a:extLst>
            <a:ext uri="{FF2B5EF4-FFF2-40B4-BE49-F238E27FC236}">
              <a16:creationId xmlns:a16="http://schemas.microsoft.com/office/drawing/2014/main" id="{9077FD04-6AEA-4964-83A8-229740677589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66" name="Text Box 5">
          <a:extLst>
            <a:ext uri="{FF2B5EF4-FFF2-40B4-BE49-F238E27FC236}">
              <a16:creationId xmlns:a16="http://schemas.microsoft.com/office/drawing/2014/main" id="{BDF4235F-A49F-4B6C-AB29-5E18778E11CA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6767" name="Text Box 5">
          <a:extLst>
            <a:ext uri="{FF2B5EF4-FFF2-40B4-BE49-F238E27FC236}">
              <a16:creationId xmlns:a16="http://schemas.microsoft.com/office/drawing/2014/main" id="{34FE4A9F-1F7A-4DBD-BD40-BE0E0B7E4FE7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768" name="Text Box 5">
          <a:extLst>
            <a:ext uri="{FF2B5EF4-FFF2-40B4-BE49-F238E27FC236}">
              <a16:creationId xmlns:a16="http://schemas.microsoft.com/office/drawing/2014/main" id="{6C02A443-5BFE-4485-9373-BC577E8C6FB2}"/>
            </a:ext>
          </a:extLst>
        </xdr:cNvPr>
        <xdr:cNvSpPr txBox="1">
          <a:spLocks noChangeArrowheads="1"/>
        </xdr:cNvSpPr>
      </xdr:nvSpPr>
      <xdr:spPr bwMode="auto">
        <a:xfrm>
          <a:off x="1943100" y="381000"/>
          <a:ext cx="7810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8" name="Text Box 5">
          <a:extLst>
            <a:ext uri="{FF2B5EF4-FFF2-40B4-BE49-F238E27FC236}">
              <a16:creationId xmlns:a16="http://schemas.microsoft.com/office/drawing/2014/main" id="{F1DCCBD4-733B-4D9C-A801-B321918C891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9" name="Text Box 5">
          <a:extLst>
            <a:ext uri="{FF2B5EF4-FFF2-40B4-BE49-F238E27FC236}">
              <a16:creationId xmlns:a16="http://schemas.microsoft.com/office/drawing/2014/main" id="{1DDD0475-1334-43D6-A62E-EAE843BDD62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30" name="Text Box 5">
          <a:extLst>
            <a:ext uri="{FF2B5EF4-FFF2-40B4-BE49-F238E27FC236}">
              <a16:creationId xmlns:a16="http://schemas.microsoft.com/office/drawing/2014/main" id="{0E4A82F5-9E39-4D04-A589-06BB4D030A6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31" name="Text Box 5">
          <a:extLst>
            <a:ext uri="{FF2B5EF4-FFF2-40B4-BE49-F238E27FC236}">
              <a16:creationId xmlns:a16="http://schemas.microsoft.com/office/drawing/2014/main" id="{8E607AAE-41DC-46EC-9BAF-312940CC376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32" name="Text Box 5">
          <a:extLst>
            <a:ext uri="{FF2B5EF4-FFF2-40B4-BE49-F238E27FC236}">
              <a16:creationId xmlns:a16="http://schemas.microsoft.com/office/drawing/2014/main" id="{990FA237-0A7B-46C4-AF68-BB76B442265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739" name="Text Box 5">
          <a:extLst>
            <a:ext uri="{FF2B5EF4-FFF2-40B4-BE49-F238E27FC236}">
              <a16:creationId xmlns:a16="http://schemas.microsoft.com/office/drawing/2014/main" id="{EA918079-474B-4310-8F08-CA94F7EC5B06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0" name="Text Box 5">
          <a:extLst>
            <a:ext uri="{FF2B5EF4-FFF2-40B4-BE49-F238E27FC236}">
              <a16:creationId xmlns:a16="http://schemas.microsoft.com/office/drawing/2014/main" id="{7D378490-72B2-4BCC-A216-2B852B4F750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1" name="Text Box 5">
          <a:extLst>
            <a:ext uri="{FF2B5EF4-FFF2-40B4-BE49-F238E27FC236}">
              <a16:creationId xmlns:a16="http://schemas.microsoft.com/office/drawing/2014/main" id="{46EE374A-1AA7-42DA-A6BA-1EC1DC3D29A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2" name="Text Box 5">
          <a:extLst>
            <a:ext uri="{FF2B5EF4-FFF2-40B4-BE49-F238E27FC236}">
              <a16:creationId xmlns:a16="http://schemas.microsoft.com/office/drawing/2014/main" id="{FAE7BC2B-5B4A-49D5-B35A-6D75C0EA7D3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3" name="Text Box 5">
          <a:extLst>
            <a:ext uri="{FF2B5EF4-FFF2-40B4-BE49-F238E27FC236}">
              <a16:creationId xmlns:a16="http://schemas.microsoft.com/office/drawing/2014/main" id="{3B5ADC21-861D-449F-BD06-CB2EB7DF3FF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4" name="Text Box 5">
          <a:extLst>
            <a:ext uri="{FF2B5EF4-FFF2-40B4-BE49-F238E27FC236}">
              <a16:creationId xmlns:a16="http://schemas.microsoft.com/office/drawing/2014/main" id="{E05A3BB9-0FF6-4B2B-A42D-C6A83A797E4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745" name="Text Box 5">
          <a:extLst>
            <a:ext uri="{FF2B5EF4-FFF2-40B4-BE49-F238E27FC236}">
              <a16:creationId xmlns:a16="http://schemas.microsoft.com/office/drawing/2014/main" id="{F8C32F8C-D827-4311-9B58-FE2EDAD3BAE2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017" name="Line 4">
          <a:extLst>
            <a:ext uri="{FF2B5EF4-FFF2-40B4-BE49-F238E27FC236}">
              <a16:creationId xmlns:a16="http://schemas.microsoft.com/office/drawing/2014/main" id="{AF7DCDA1-6211-4E96-9E48-FB2CD1B4CF47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018" name="Line 4">
          <a:extLst>
            <a:ext uri="{FF2B5EF4-FFF2-40B4-BE49-F238E27FC236}">
              <a16:creationId xmlns:a16="http://schemas.microsoft.com/office/drawing/2014/main" id="{AFAED24D-B3E3-484A-B585-9E928366EDAD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6" name="Text Box 5">
          <a:extLst>
            <a:ext uri="{FF2B5EF4-FFF2-40B4-BE49-F238E27FC236}">
              <a16:creationId xmlns:a16="http://schemas.microsoft.com/office/drawing/2014/main" id="{979E6774-C4BE-4ED3-BECF-75DDAD3A77F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7" name="Text Box 5">
          <a:extLst>
            <a:ext uri="{FF2B5EF4-FFF2-40B4-BE49-F238E27FC236}">
              <a16:creationId xmlns:a16="http://schemas.microsoft.com/office/drawing/2014/main" id="{FEBBF1AA-BF55-4C87-9097-72319DD6799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8" name="Text Box 5">
          <a:extLst>
            <a:ext uri="{FF2B5EF4-FFF2-40B4-BE49-F238E27FC236}">
              <a16:creationId xmlns:a16="http://schemas.microsoft.com/office/drawing/2014/main" id="{56E13CC8-905B-4C98-8542-906E360FDBB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49" name="Text Box 5">
          <a:extLst>
            <a:ext uri="{FF2B5EF4-FFF2-40B4-BE49-F238E27FC236}">
              <a16:creationId xmlns:a16="http://schemas.microsoft.com/office/drawing/2014/main" id="{1569F4D6-03F7-4165-BADB-43EE11FE52F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0" name="Text Box 5">
          <a:extLst>
            <a:ext uri="{FF2B5EF4-FFF2-40B4-BE49-F238E27FC236}">
              <a16:creationId xmlns:a16="http://schemas.microsoft.com/office/drawing/2014/main" id="{7649AEDD-16C3-4138-B5E4-8146F6C51B5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1" name="Text Box 5">
          <a:extLst>
            <a:ext uri="{FF2B5EF4-FFF2-40B4-BE49-F238E27FC236}">
              <a16:creationId xmlns:a16="http://schemas.microsoft.com/office/drawing/2014/main" id="{643DBD15-3CBB-4DAD-9A61-69ECF47CC9D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2" name="Text Box 5">
          <a:extLst>
            <a:ext uri="{FF2B5EF4-FFF2-40B4-BE49-F238E27FC236}">
              <a16:creationId xmlns:a16="http://schemas.microsoft.com/office/drawing/2014/main" id="{7B73EFA2-E9D3-44D4-B756-240813F2725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3" name="Text Box 5">
          <a:extLst>
            <a:ext uri="{FF2B5EF4-FFF2-40B4-BE49-F238E27FC236}">
              <a16:creationId xmlns:a16="http://schemas.microsoft.com/office/drawing/2014/main" id="{9FC5B570-EBD9-46E1-B59E-553BF943F20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4" name="Text Box 5">
          <a:extLst>
            <a:ext uri="{FF2B5EF4-FFF2-40B4-BE49-F238E27FC236}">
              <a16:creationId xmlns:a16="http://schemas.microsoft.com/office/drawing/2014/main" id="{64B4CE98-EF23-49D2-AD49-4F2AB9B21D2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5" name="Text Box 5">
          <a:extLst>
            <a:ext uri="{FF2B5EF4-FFF2-40B4-BE49-F238E27FC236}">
              <a16:creationId xmlns:a16="http://schemas.microsoft.com/office/drawing/2014/main" id="{425AAB4E-FE86-49B3-8A10-6885181A851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29" name="Text Box 5">
          <a:extLst>
            <a:ext uri="{FF2B5EF4-FFF2-40B4-BE49-F238E27FC236}">
              <a16:creationId xmlns:a16="http://schemas.microsoft.com/office/drawing/2014/main" id="{DA60292B-A458-4E58-A6B6-2972416DF4BD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30" name="Text Box 5">
          <a:extLst>
            <a:ext uri="{FF2B5EF4-FFF2-40B4-BE49-F238E27FC236}">
              <a16:creationId xmlns:a16="http://schemas.microsoft.com/office/drawing/2014/main" id="{DB615F79-C00A-4728-A7D7-4FEB9079A7AE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31" name="Text Box 5">
          <a:extLst>
            <a:ext uri="{FF2B5EF4-FFF2-40B4-BE49-F238E27FC236}">
              <a16:creationId xmlns:a16="http://schemas.microsoft.com/office/drawing/2014/main" id="{370929CC-FB38-4119-BD5A-F975025B12FF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32" name="Text Box 5">
          <a:extLst>
            <a:ext uri="{FF2B5EF4-FFF2-40B4-BE49-F238E27FC236}">
              <a16:creationId xmlns:a16="http://schemas.microsoft.com/office/drawing/2014/main" id="{B70FBFAD-3B5C-4B86-8598-714C2FADA094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33" name="Text Box 5">
          <a:extLst>
            <a:ext uri="{FF2B5EF4-FFF2-40B4-BE49-F238E27FC236}">
              <a16:creationId xmlns:a16="http://schemas.microsoft.com/office/drawing/2014/main" id="{E517CF00-C41C-4901-8C5B-B292D487F2BE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034" name="Text Box 5">
          <a:extLst>
            <a:ext uri="{FF2B5EF4-FFF2-40B4-BE49-F238E27FC236}">
              <a16:creationId xmlns:a16="http://schemas.microsoft.com/office/drawing/2014/main" id="{AF053315-C9B8-4B4B-AE4E-561C94F0FB08}"/>
            </a:ext>
          </a:extLst>
        </xdr:cNvPr>
        <xdr:cNvSpPr txBox="1">
          <a:spLocks noChangeArrowheads="1"/>
        </xdr:cNvSpPr>
      </xdr:nvSpPr>
      <xdr:spPr bwMode="auto">
        <a:xfrm>
          <a:off x="2000250" y="381000"/>
          <a:ext cx="7620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6" name="Text Box 5">
          <a:extLst>
            <a:ext uri="{FF2B5EF4-FFF2-40B4-BE49-F238E27FC236}">
              <a16:creationId xmlns:a16="http://schemas.microsoft.com/office/drawing/2014/main" id="{F8F54284-FFBB-4AA9-8ECC-B724E9D09ED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7" name="Text Box 5">
          <a:extLst>
            <a:ext uri="{FF2B5EF4-FFF2-40B4-BE49-F238E27FC236}">
              <a16:creationId xmlns:a16="http://schemas.microsoft.com/office/drawing/2014/main" id="{31B11518-BDD3-49CF-8B40-B9D1DFADE9A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8" name="Text Box 5">
          <a:extLst>
            <a:ext uri="{FF2B5EF4-FFF2-40B4-BE49-F238E27FC236}">
              <a16:creationId xmlns:a16="http://schemas.microsoft.com/office/drawing/2014/main" id="{EFC20C5C-C7F7-49B7-AB22-6D0290A2C90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59" name="Text Box 5">
          <a:extLst>
            <a:ext uri="{FF2B5EF4-FFF2-40B4-BE49-F238E27FC236}">
              <a16:creationId xmlns:a16="http://schemas.microsoft.com/office/drawing/2014/main" id="{39B1AB8F-69D7-4770-902E-E251704ACF9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60" name="Text Box 5">
          <a:extLst>
            <a:ext uri="{FF2B5EF4-FFF2-40B4-BE49-F238E27FC236}">
              <a16:creationId xmlns:a16="http://schemas.microsoft.com/office/drawing/2014/main" id="{DA31889C-F47E-4B0D-BF0C-A83DE8EBAC7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761" name="Text Box 5">
          <a:extLst>
            <a:ext uri="{FF2B5EF4-FFF2-40B4-BE49-F238E27FC236}">
              <a16:creationId xmlns:a16="http://schemas.microsoft.com/office/drawing/2014/main" id="{42DC1BFD-4CB8-4F5D-91B9-19C842612E68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62" name="Text Box 5">
          <a:extLst>
            <a:ext uri="{FF2B5EF4-FFF2-40B4-BE49-F238E27FC236}">
              <a16:creationId xmlns:a16="http://schemas.microsoft.com/office/drawing/2014/main" id="{5785793B-59C2-4243-A2A7-6811B4E920B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69" name="Text Box 5">
          <a:extLst>
            <a:ext uri="{FF2B5EF4-FFF2-40B4-BE49-F238E27FC236}">
              <a16:creationId xmlns:a16="http://schemas.microsoft.com/office/drawing/2014/main" id="{F5BB1CC1-DB28-4B12-A3ED-3ABB17ABED0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0" name="Text Box 5">
          <a:extLst>
            <a:ext uri="{FF2B5EF4-FFF2-40B4-BE49-F238E27FC236}">
              <a16:creationId xmlns:a16="http://schemas.microsoft.com/office/drawing/2014/main" id="{CA479C6E-0AE8-41F7-A423-CBD716A4EC3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1" name="Text Box 5">
          <a:extLst>
            <a:ext uri="{FF2B5EF4-FFF2-40B4-BE49-F238E27FC236}">
              <a16:creationId xmlns:a16="http://schemas.microsoft.com/office/drawing/2014/main" id="{B799D11B-AE83-4A0B-88E2-B758F15F42B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2" name="Text Box 5">
          <a:extLst>
            <a:ext uri="{FF2B5EF4-FFF2-40B4-BE49-F238E27FC236}">
              <a16:creationId xmlns:a16="http://schemas.microsoft.com/office/drawing/2014/main" id="{B34289C6-0F20-43CE-829A-A0B4F17DC2F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773" name="Text Box 5">
          <a:extLst>
            <a:ext uri="{FF2B5EF4-FFF2-40B4-BE49-F238E27FC236}">
              <a16:creationId xmlns:a16="http://schemas.microsoft.com/office/drawing/2014/main" id="{488A5DB8-9549-48BD-8460-263C05BC0A55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047" name="Line 4">
          <a:extLst>
            <a:ext uri="{FF2B5EF4-FFF2-40B4-BE49-F238E27FC236}">
              <a16:creationId xmlns:a16="http://schemas.microsoft.com/office/drawing/2014/main" id="{9A762221-D15D-44FB-A206-D417121F19E4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048" name="Line 4">
          <a:extLst>
            <a:ext uri="{FF2B5EF4-FFF2-40B4-BE49-F238E27FC236}">
              <a16:creationId xmlns:a16="http://schemas.microsoft.com/office/drawing/2014/main" id="{4DE65BDA-99EC-4728-9630-00861BB9327B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4" name="Text Box 5">
          <a:extLst>
            <a:ext uri="{FF2B5EF4-FFF2-40B4-BE49-F238E27FC236}">
              <a16:creationId xmlns:a16="http://schemas.microsoft.com/office/drawing/2014/main" id="{5D96A312-26F6-44D0-9088-E2B0184CF56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5" name="Text Box 5">
          <a:extLst>
            <a:ext uri="{FF2B5EF4-FFF2-40B4-BE49-F238E27FC236}">
              <a16:creationId xmlns:a16="http://schemas.microsoft.com/office/drawing/2014/main" id="{D3F87F04-E474-4BB4-9250-2D606B72151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6" name="Text Box 5">
          <a:extLst>
            <a:ext uri="{FF2B5EF4-FFF2-40B4-BE49-F238E27FC236}">
              <a16:creationId xmlns:a16="http://schemas.microsoft.com/office/drawing/2014/main" id="{4835C3A0-B466-45BF-8265-906F9453BA1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7" name="Text Box 5">
          <a:extLst>
            <a:ext uri="{FF2B5EF4-FFF2-40B4-BE49-F238E27FC236}">
              <a16:creationId xmlns:a16="http://schemas.microsoft.com/office/drawing/2014/main" id="{FEFA59E8-8CBC-4305-8F94-C3D07C903D9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8" name="Text Box 5">
          <a:extLst>
            <a:ext uri="{FF2B5EF4-FFF2-40B4-BE49-F238E27FC236}">
              <a16:creationId xmlns:a16="http://schemas.microsoft.com/office/drawing/2014/main" id="{DF4595C7-577A-4D72-84D5-B00919C5EFA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79" name="Text Box 5">
          <a:extLst>
            <a:ext uri="{FF2B5EF4-FFF2-40B4-BE49-F238E27FC236}">
              <a16:creationId xmlns:a16="http://schemas.microsoft.com/office/drawing/2014/main" id="{200D0768-6153-4EFE-AEC6-0996B3906AC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80" name="Text Box 5">
          <a:extLst>
            <a:ext uri="{FF2B5EF4-FFF2-40B4-BE49-F238E27FC236}">
              <a16:creationId xmlns:a16="http://schemas.microsoft.com/office/drawing/2014/main" id="{9C150632-C66D-4101-BC59-2404CB1290B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81" name="Text Box 5">
          <a:extLst>
            <a:ext uri="{FF2B5EF4-FFF2-40B4-BE49-F238E27FC236}">
              <a16:creationId xmlns:a16="http://schemas.microsoft.com/office/drawing/2014/main" id="{5B975D24-8C30-4F6C-971A-0955C5ECA1E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82" name="Text Box 5">
          <a:extLst>
            <a:ext uri="{FF2B5EF4-FFF2-40B4-BE49-F238E27FC236}">
              <a16:creationId xmlns:a16="http://schemas.microsoft.com/office/drawing/2014/main" id="{C0EDD622-50F7-4F16-AAD0-831B63EA0DB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83" name="Text Box 5">
          <a:extLst>
            <a:ext uri="{FF2B5EF4-FFF2-40B4-BE49-F238E27FC236}">
              <a16:creationId xmlns:a16="http://schemas.microsoft.com/office/drawing/2014/main" id="{175F23FA-67B2-41B0-8567-E50B241E21F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59" name="Text Box 5">
          <a:extLst>
            <a:ext uri="{FF2B5EF4-FFF2-40B4-BE49-F238E27FC236}">
              <a16:creationId xmlns:a16="http://schemas.microsoft.com/office/drawing/2014/main" id="{41321483-2E31-4AD2-93B1-311FFD06D598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60" name="Text Box 5">
          <a:extLst>
            <a:ext uri="{FF2B5EF4-FFF2-40B4-BE49-F238E27FC236}">
              <a16:creationId xmlns:a16="http://schemas.microsoft.com/office/drawing/2014/main" id="{08B60D0A-7692-48E6-BC5A-C01DB77A8546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61" name="Text Box 5">
          <a:extLst>
            <a:ext uri="{FF2B5EF4-FFF2-40B4-BE49-F238E27FC236}">
              <a16:creationId xmlns:a16="http://schemas.microsoft.com/office/drawing/2014/main" id="{7E35B47F-4FC6-418D-A42F-5A2F304AA1AA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62" name="Text Box 5">
          <a:extLst>
            <a:ext uri="{FF2B5EF4-FFF2-40B4-BE49-F238E27FC236}">
              <a16:creationId xmlns:a16="http://schemas.microsoft.com/office/drawing/2014/main" id="{75AFA7EF-CA20-4387-93E1-EB66F10A8D7F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63" name="Text Box 5">
          <a:extLst>
            <a:ext uri="{FF2B5EF4-FFF2-40B4-BE49-F238E27FC236}">
              <a16:creationId xmlns:a16="http://schemas.microsoft.com/office/drawing/2014/main" id="{B54807C9-1F30-4306-8ADF-3E13AA314BD4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064" name="Text Box 5">
          <a:extLst>
            <a:ext uri="{FF2B5EF4-FFF2-40B4-BE49-F238E27FC236}">
              <a16:creationId xmlns:a16="http://schemas.microsoft.com/office/drawing/2014/main" id="{55A1CC4C-00D5-435E-90EA-54F92FE1DFC8}"/>
            </a:ext>
          </a:extLst>
        </xdr:cNvPr>
        <xdr:cNvSpPr txBox="1">
          <a:spLocks noChangeArrowheads="1"/>
        </xdr:cNvSpPr>
      </xdr:nvSpPr>
      <xdr:spPr bwMode="auto">
        <a:xfrm>
          <a:off x="2000250" y="381000"/>
          <a:ext cx="7620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2" name="Text Box 5">
          <a:extLst>
            <a:ext uri="{FF2B5EF4-FFF2-40B4-BE49-F238E27FC236}">
              <a16:creationId xmlns:a16="http://schemas.microsoft.com/office/drawing/2014/main" id="{C9FC1692-F3EA-43E3-9E5B-DA2A15638AE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79" name="Text Box 5">
          <a:extLst>
            <a:ext uri="{FF2B5EF4-FFF2-40B4-BE49-F238E27FC236}">
              <a16:creationId xmlns:a16="http://schemas.microsoft.com/office/drawing/2014/main" id="{D97FFEA3-9005-4603-AE88-8E741A6487C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80" name="Text Box 5">
          <a:extLst>
            <a:ext uri="{FF2B5EF4-FFF2-40B4-BE49-F238E27FC236}">
              <a16:creationId xmlns:a16="http://schemas.microsoft.com/office/drawing/2014/main" id="{1E8AA607-6A6A-4156-B077-1D19019BC7F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81" name="Text Box 5">
          <a:extLst>
            <a:ext uri="{FF2B5EF4-FFF2-40B4-BE49-F238E27FC236}">
              <a16:creationId xmlns:a16="http://schemas.microsoft.com/office/drawing/2014/main" id="{073149AC-6E09-435D-831B-D80C65E0F3B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82" name="Text Box 5">
          <a:extLst>
            <a:ext uri="{FF2B5EF4-FFF2-40B4-BE49-F238E27FC236}">
              <a16:creationId xmlns:a16="http://schemas.microsoft.com/office/drawing/2014/main" id="{93575148-0A11-4843-A145-49820BDD32E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83" name="Text Box 5">
          <a:extLst>
            <a:ext uri="{FF2B5EF4-FFF2-40B4-BE49-F238E27FC236}">
              <a16:creationId xmlns:a16="http://schemas.microsoft.com/office/drawing/2014/main" id="{8BEED5CC-3357-4A3C-A87B-CD28FBF41711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84" name="Text Box 5">
          <a:extLst>
            <a:ext uri="{FF2B5EF4-FFF2-40B4-BE49-F238E27FC236}">
              <a16:creationId xmlns:a16="http://schemas.microsoft.com/office/drawing/2014/main" id="{2BFDAA60-B879-459F-A6F5-FC7BF0F99A3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85" name="Text Box 5">
          <a:extLst>
            <a:ext uri="{FF2B5EF4-FFF2-40B4-BE49-F238E27FC236}">
              <a16:creationId xmlns:a16="http://schemas.microsoft.com/office/drawing/2014/main" id="{865E74D9-4468-438C-A042-AC6EFB24284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86" name="Text Box 5">
          <a:extLst>
            <a:ext uri="{FF2B5EF4-FFF2-40B4-BE49-F238E27FC236}">
              <a16:creationId xmlns:a16="http://schemas.microsoft.com/office/drawing/2014/main" id="{B446139C-2D93-44FE-B063-169695AB4DA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87" name="Text Box 5">
          <a:extLst>
            <a:ext uri="{FF2B5EF4-FFF2-40B4-BE49-F238E27FC236}">
              <a16:creationId xmlns:a16="http://schemas.microsoft.com/office/drawing/2014/main" id="{546B4913-5583-4F6C-826E-7EA1142AE52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88" name="Text Box 5">
          <a:extLst>
            <a:ext uri="{FF2B5EF4-FFF2-40B4-BE49-F238E27FC236}">
              <a16:creationId xmlns:a16="http://schemas.microsoft.com/office/drawing/2014/main" id="{B5FCE2FA-9EE2-494C-898A-B12887AE390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689" name="Text Box 5">
          <a:extLst>
            <a:ext uri="{FF2B5EF4-FFF2-40B4-BE49-F238E27FC236}">
              <a16:creationId xmlns:a16="http://schemas.microsoft.com/office/drawing/2014/main" id="{486AE6E7-D2B0-4600-88EB-81D4E355C513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077" name="Line 4">
          <a:extLst>
            <a:ext uri="{FF2B5EF4-FFF2-40B4-BE49-F238E27FC236}">
              <a16:creationId xmlns:a16="http://schemas.microsoft.com/office/drawing/2014/main" id="{B0318A31-14A7-4199-8AF6-EFC7D30FBD12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078" name="Line 4">
          <a:extLst>
            <a:ext uri="{FF2B5EF4-FFF2-40B4-BE49-F238E27FC236}">
              <a16:creationId xmlns:a16="http://schemas.microsoft.com/office/drawing/2014/main" id="{11576562-86F5-4F8E-BBAC-362E6F1A0AC8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0" name="Text Box 5">
          <a:extLst>
            <a:ext uri="{FF2B5EF4-FFF2-40B4-BE49-F238E27FC236}">
              <a16:creationId xmlns:a16="http://schemas.microsoft.com/office/drawing/2014/main" id="{2533CEDE-539B-4F80-8985-779396C757F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1" name="Text Box 5">
          <a:extLst>
            <a:ext uri="{FF2B5EF4-FFF2-40B4-BE49-F238E27FC236}">
              <a16:creationId xmlns:a16="http://schemas.microsoft.com/office/drawing/2014/main" id="{36B5574F-76E3-4287-8C1F-E85FF77EBE8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2" name="Text Box 5">
          <a:extLst>
            <a:ext uri="{FF2B5EF4-FFF2-40B4-BE49-F238E27FC236}">
              <a16:creationId xmlns:a16="http://schemas.microsoft.com/office/drawing/2014/main" id="{7F66902D-1919-43B2-98F8-2E92E65F839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3" name="Text Box 5">
          <a:extLst>
            <a:ext uri="{FF2B5EF4-FFF2-40B4-BE49-F238E27FC236}">
              <a16:creationId xmlns:a16="http://schemas.microsoft.com/office/drawing/2014/main" id="{A9805E49-FDEF-4D4C-9BBF-CFFFBF41664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4" name="Text Box 5">
          <a:extLst>
            <a:ext uri="{FF2B5EF4-FFF2-40B4-BE49-F238E27FC236}">
              <a16:creationId xmlns:a16="http://schemas.microsoft.com/office/drawing/2014/main" id="{7FBDBB94-757B-4ED0-B65B-83D5F3DC09C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5" name="Text Box 5">
          <a:extLst>
            <a:ext uri="{FF2B5EF4-FFF2-40B4-BE49-F238E27FC236}">
              <a16:creationId xmlns:a16="http://schemas.microsoft.com/office/drawing/2014/main" id="{C46112F8-4136-458E-AC89-6F9394FBF32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6" name="Text Box 5">
          <a:extLst>
            <a:ext uri="{FF2B5EF4-FFF2-40B4-BE49-F238E27FC236}">
              <a16:creationId xmlns:a16="http://schemas.microsoft.com/office/drawing/2014/main" id="{B3F9D822-79DC-4651-BCB3-BDFB0A65083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7" name="Text Box 5">
          <a:extLst>
            <a:ext uri="{FF2B5EF4-FFF2-40B4-BE49-F238E27FC236}">
              <a16:creationId xmlns:a16="http://schemas.microsoft.com/office/drawing/2014/main" id="{A4CDD0A0-C646-4665-944A-C7B9E81E90A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8" name="Text Box 5">
          <a:extLst>
            <a:ext uri="{FF2B5EF4-FFF2-40B4-BE49-F238E27FC236}">
              <a16:creationId xmlns:a16="http://schemas.microsoft.com/office/drawing/2014/main" id="{D830CED1-2F96-43C3-8411-54E9AE864E1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699" name="Text Box 5">
          <a:extLst>
            <a:ext uri="{FF2B5EF4-FFF2-40B4-BE49-F238E27FC236}">
              <a16:creationId xmlns:a16="http://schemas.microsoft.com/office/drawing/2014/main" id="{96C34088-03B5-4605-A413-10EF38E9EE5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00" name="Text Box 5">
          <a:extLst>
            <a:ext uri="{FF2B5EF4-FFF2-40B4-BE49-F238E27FC236}">
              <a16:creationId xmlns:a16="http://schemas.microsoft.com/office/drawing/2014/main" id="{3BB005B2-56F6-45D7-A4F2-71151E0243DE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01" name="Text Box 5">
          <a:extLst>
            <a:ext uri="{FF2B5EF4-FFF2-40B4-BE49-F238E27FC236}">
              <a16:creationId xmlns:a16="http://schemas.microsoft.com/office/drawing/2014/main" id="{354F0EC1-A51B-46B6-A139-4606293BD0E3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02" name="Text Box 5">
          <a:extLst>
            <a:ext uri="{FF2B5EF4-FFF2-40B4-BE49-F238E27FC236}">
              <a16:creationId xmlns:a16="http://schemas.microsoft.com/office/drawing/2014/main" id="{53E60228-EF31-4714-9084-3D08A743A0F6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03" name="Text Box 5">
          <a:extLst>
            <a:ext uri="{FF2B5EF4-FFF2-40B4-BE49-F238E27FC236}">
              <a16:creationId xmlns:a16="http://schemas.microsoft.com/office/drawing/2014/main" id="{A2EE3945-C182-49A3-B52C-24FF1F608AB4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04" name="Text Box 5">
          <a:extLst>
            <a:ext uri="{FF2B5EF4-FFF2-40B4-BE49-F238E27FC236}">
              <a16:creationId xmlns:a16="http://schemas.microsoft.com/office/drawing/2014/main" id="{F84D14D9-155E-4053-B529-51451CB70488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705" name="Text Box 5">
          <a:extLst>
            <a:ext uri="{FF2B5EF4-FFF2-40B4-BE49-F238E27FC236}">
              <a16:creationId xmlns:a16="http://schemas.microsoft.com/office/drawing/2014/main" id="{14547C51-8397-451A-A450-8770B3CC3362}"/>
            </a:ext>
          </a:extLst>
        </xdr:cNvPr>
        <xdr:cNvSpPr txBox="1">
          <a:spLocks noChangeArrowheads="1"/>
        </xdr:cNvSpPr>
      </xdr:nvSpPr>
      <xdr:spPr bwMode="auto">
        <a:xfrm>
          <a:off x="1943100" y="381000"/>
          <a:ext cx="7810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06" name="Text Box 5">
          <a:extLst>
            <a:ext uri="{FF2B5EF4-FFF2-40B4-BE49-F238E27FC236}">
              <a16:creationId xmlns:a16="http://schemas.microsoft.com/office/drawing/2014/main" id="{575A236A-AF47-4571-8E45-C02FFD87F87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07" name="Text Box 5">
          <a:extLst>
            <a:ext uri="{FF2B5EF4-FFF2-40B4-BE49-F238E27FC236}">
              <a16:creationId xmlns:a16="http://schemas.microsoft.com/office/drawing/2014/main" id="{CB36EAF8-83F0-4D0A-B3C5-5903DF86D2B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08" name="Text Box 5">
          <a:extLst>
            <a:ext uri="{FF2B5EF4-FFF2-40B4-BE49-F238E27FC236}">
              <a16:creationId xmlns:a16="http://schemas.microsoft.com/office/drawing/2014/main" id="{471CD38C-DAFD-4E73-A05C-B3C837DBBC8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09" name="Text Box 5">
          <a:extLst>
            <a:ext uri="{FF2B5EF4-FFF2-40B4-BE49-F238E27FC236}">
              <a16:creationId xmlns:a16="http://schemas.microsoft.com/office/drawing/2014/main" id="{B36FB062-556D-457A-ADEF-0C118B5F513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10" name="Text Box 5">
          <a:extLst>
            <a:ext uri="{FF2B5EF4-FFF2-40B4-BE49-F238E27FC236}">
              <a16:creationId xmlns:a16="http://schemas.microsoft.com/office/drawing/2014/main" id="{25EBB0FA-731E-4BED-B2A4-FA204FC196A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711" name="Text Box 5">
          <a:extLst>
            <a:ext uri="{FF2B5EF4-FFF2-40B4-BE49-F238E27FC236}">
              <a16:creationId xmlns:a16="http://schemas.microsoft.com/office/drawing/2014/main" id="{AC6167F3-82CF-4AD9-BE9E-843AF22AD33C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12" name="Text Box 5">
          <a:extLst>
            <a:ext uri="{FF2B5EF4-FFF2-40B4-BE49-F238E27FC236}">
              <a16:creationId xmlns:a16="http://schemas.microsoft.com/office/drawing/2014/main" id="{4741C92B-6204-4B69-B076-9FA4DCD4AE1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13" name="Text Box 5">
          <a:extLst>
            <a:ext uri="{FF2B5EF4-FFF2-40B4-BE49-F238E27FC236}">
              <a16:creationId xmlns:a16="http://schemas.microsoft.com/office/drawing/2014/main" id="{9DCBEC26-2F25-4C68-9624-C2AF31756BA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14" name="Text Box 5">
          <a:extLst>
            <a:ext uri="{FF2B5EF4-FFF2-40B4-BE49-F238E27FC236}">
              <a16:creationId xmlns:a16="http://schemas.microsoft.com/office/drawing/2014/main" id="{40E79899-9CE2-487B-94DB-BEF7DABE9B5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15" name="Text Box 5">
          <a:extLst>
            <a:ext uri="{FF2B5EF4-FFF2-40B4-BE49-F238E27FC236}">
              <a16:creationId xmlns:a16="http://schemas.microsoft.com/office/drawing/2014/main" id="{AB5AD113-8527-4936-97BB-CC6895B56DA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16" name="Text Box 5">
          <a:extLst>
            <a:ext uri="{FF2B5EF4-FFF2-40B4-BE49-F238E27FC236}">
              <a16:creationId xmlns:a16="http://schemas.microsoft.com/office/drawing/2014/main" id="{B60CEA96-A0B2-44A5-858E-388AED2CE33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717" name="Text Box 5">
          <a:extLst>
            <a:ext uri="{FF2B5EF4-FFF2-40B4-BE49-F238E27FC236}">
              <a16:creationId xmlns:a16="http://schemas.microsoft.com/office/drawing/2014/main" id="{F45F04D3-34CB-4366-A8BD-57E9F612D324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107" name="Line 4">
          <a:extLst>
            <a:ext uri="{FF2B5EF4-FFF2-40B4-BE49-F238E27FC236}">
              <a16:creationId xmlns:a16="http://schemas.microsoft.com/office/drawing/2014/main" id="{BDA62C01-358F-46C5-9BC0-07C6A444544D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108" name="Line 4">
          <a:extLst>
            <a:ext uri="{FF2B5EF4-FFF2-40B4-BE49-F238E27FC236}">
              <a16:creationId xmlns:a16="http://schemas.microsoft.com/office/drawing/2014/main" id="{A36ED93B-F131-4E54-9970-D29CCE59C73D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18" name="Text Box 5">
          <a:extLst>
            <a:ext uri="{FF2B5EF4-FFF2-40B4-BE49-F238E27FC236}">
              <a16:creationId xmlns:a16="http://schemas.microsoft.com/office/drawing/2014/main" id="{7ED77DC1-E3EE-4803-9718-330548D3BFA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19" name="Text Box 5">
          <a:extLst>
            <a:ext uri="{FF2B5EF4-FFF2-40B4-BE49-F238E27FC236}">
              <a16:creationId xmlns:a16="http://schemas.microsoft.com/office/drawing/2014/main" id="{726125C5-693C-47FA-9D39-663660938BE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20" name="Text Box 5">
          <a:extLst>
            <a:ext uri="{FF2B5EF4-FFF2-40B4-BE49-F238E27FC236}">
              <a16:creationId xmlns:a16="http://schemas.microsoft.com/office/drawing/2014/main" id="{AE7F56F2-897C-480C-A76E-E4449499E11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21" name="Text Box 5">
          <a:extLst>
            <a:ext uri="{FF2B5EF4-FFF2-40B4-BE49-F238E27FC236}">
              <a16:creationId xmlns:a16="http://schemas.microsoft.com/office/drawing/2014/main" id="{4D479D55-31E9-4952-8AB9-38F40823E9B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22" name="Text Box 5">
          <a:extLst>
            <a:ext uri="{FF2B5EF4-FFF2-40B4-BE49-F238E27FC236}">
              <a16:creationId xmlns:a16="http://schemas.microsoft.com/office/drawing/2014/main" id="{2E9FED65-2828-4C43-9722-0D7A3A2B9DD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23" name="Text Box 5">
          <a:extLst>
            <a:ext uri="{FF2B5EF4-FFF2-40B4-BE49-F238E27FC236}">
              <a16:creationId xmlns:a16="http://schemas.microsoft.com/office/drawing/2014/main" id="{E44FE1C2-7CA1-47CF-AE74-8EEFDD151B8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24" name="Text Box 5">
          <a:extLst>
            <a:ext uri="{FF2B5EF4-FFF2-40B4-BE49-F238E27FC236}">
              <a16:creationId xmlns:a16="http://schemas.microsoft.com/office/drawing/2014/main" id="{F2104A0B-602E-4328-B068-E1DADC66797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25" name="Text Box 5">
          <a:extLst>
            <a:ext uri="{FF2B5EF4-FFF2-40B4-BE49-F238E27FC236}">
              <a16:creationId xmlns:a16="http://schemas.microsoft.com/office/drawing/2014/main" id="{5F780E51-FE95-4587-BF6C-76582AD2417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26" name="Text Box 5">
          <a:extLst>
            <a:ext uri="{FF2B5EF4-FFF2-40B4-BE49-F238E27FC236}">
              <a16:creationId xmlns:a16="http://schemas.microsoft.com/office/drawing/2014/main" id="{AE8C86EB-2ADB-4484-B2FD-B0AAECB0C1B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27" name="Text Box 5">
          <a:extLst>
            <a:ext uri="{FF2B5EF4-FFF2-40B4-BE49-F238E27FC236}">
              <a16:creationId xmlns:a16="http://schemas.microsoft.com/office/drawing/2014/main" id="{591F1BC5-7519-4C3A-A7BC-0E69DC7F142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28" name="Text Box 5">
          <a:extLst>
            <a:ext uri="{FF2B5EF4-FFF2-40B4-BE49-F238E27FC236}">
              <a16:creationId xmlns:a16="http://schemas.microsoft.com/office/drawing/2014/main" id="{75518110-F14B-4863-A433-475E7ED4C029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29" name="Text Box 5">
          <a:extLst>
            <a:ext uri="{FF2B5EF4-FFF2-40B4-BE49-F238E27FC236}">
              <a16:creationId xmlns:a16="http://schemas.microsoft.com/office/drawing/2014/main" id="{51972249-EDC8-4B61-AC64-1EDA6AAC2F2A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30" name="Text Box 5">
          <a:extLst>
            <a:ext uri="{FF2B5EF4-FFF2-40B4-BE49-F238E27FC236}">
              <a16:creationId xmlns:a16="http://schemas.microsoft.com/office/drawing/2014/main" id="{D43AB6B1-B43C-4EDE-95A0-B2C15FFFAB34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31" name="Text Box 5">
          <a:extLst>
            <a:ext uri="{FF2B5EF4-FFF2-40B4-BE49-F238E27FC236}">
              <a16:creationId xmlns:a16="http://schemas.microsoft.com/office/drawing/2014/main" id="{855962BA-4122-41F5-93F9-696921DA7F31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28732" name="Text Box 5">
          <a:extLst>
            <a:ext uri="{FF2B5EF4-FFF2-40B4-BE49-F238E27FC236}">
              <a16:creationId xmlns:a16="http://schemas.microsoft.com/office/drawing/2014/main" id="{571F2782-5702-442F-B41B-BA4B5486E129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8733" name="Text Box 5">
          <a:extLst>
            <a:ext uri="{FF2B5EF4-FFF2-40B4-BE49-F238E27FC236}">
              <a16:creationId xmlns:a16="http://schemas.microsoft.com/office/drawing/2014/main" id="{558AC735-0934-4F40-8C27-C0A60BBB0112}"/>
            </a:ext>
          </a:extLst>
        </xdr:cNvPr>
        <xdr:cNvSpPr txBox="1">
          <a:spLocks noChangeArrowheads="1"/>
        </xdr:cNvSpPr>
      </xdr:nvSpPr>
      <xdr:spPr bwMode="auto">
        <a:xfrm>
          <a:off x="1943100" y="381000"/>
          <a:ext cx="7810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34" name="Text Box 5">
          <a:extLst>
            <a:ext uri="{FF2B5EF4-FFF2-40B4-BE49-F238E27FC236}">
              <a16:creationId xmlns:a16="http://schemas.microsoft.com/office/drawing/2014/main" id="{A7A9A7E1-B214-41EE-9EEE-9A653C5CCF5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28735" name="Text Box 5">
          <a:extLst>
            <a:ext uri="{FF2B5EF4-FFF2-40B4-BE49-F238E27FC236}">
              <a16:creationId xmlns:a16="http://schemas.microsoft.com/office/drawing/2014/main" id="{A1B47324-E0C9-4BBC-A046-B383AE79C2A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896" name="Text Box 5">
          <a:extLst>
            <a:ext uri="{FF2B5EF4-FFF2-40B4-BE49-F238E27FC236}">
              <a16:creationId xmlns:a16="http://schemas.microsoft.com/office/drawing/2014/main" id="{2666A682-FF39-4321-8C89-E27168B9DC1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899" name="Text Box 5">
          <a:extLst>
            <a:ext uri="{FF2B5EF4-FFF2-40B4-BE49-F238E27FC236}">
              <a16:creationId xmlns:a16="http://schemas.microsoft.com/office/drawing/2014/main" id="{0E013D9D-E427-4431-9927-A758A62C11E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00" name="Text Box 5">
          <a:extLst>
            <a:ext uri="{FF2B5EF4-FFF2-40B4-BE49-F238E27FC236}">
              <a16:creationId xmlns:a16="http://schemas.microsoft.com/office/drawing/2014/main" id="{D7172E43-3387-434E-A80A-00DB0662E9B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01" name="Text Box 5">
          <a:extLst>
            <a:ext uri="{FF2B5EF4-FFF2-40B4-BE49-F238E27FC236}">
              <a16:creationId xmlns:a16="http://schemas.microsoft.com/office/drawing/2014/main" id="{474C925D-3DC3-4226-84FF-132F25458BFE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02" name="Text Box 5">
          <a:extLst>
            <a:ext uri="{FF2B5EF4-FFF2-40B4-BE49-F238E27FC236}">
              <a16:creationId xmlns:a16="http://schemas.microsoft.com/office/drawing/2014/main" id="{A9080686-8707-47AF-9A55-06BEB7B3503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03" name="Text Box 5">
          <a:extLst>
            <a:ext uri="{FF2B5EF4-FFF2-40B4-BE49-F238E27FC236}">
              <a16:creationId xmlns:a16="http://schemas.microsoft.com/office/drawing/2014/main" id="{2E837ADE-9CCA-4C20-8333-39A9FA4A98A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04" name="Text Box 5">
          <a:extLst>
            <a:ext uri="{FF2B5EF4-FFF2-40B4-BE49-F238E27FC236}">
              <a16:creationId xmlns:a16="http://schemas.microsoft.com/office/drawing/2014/main" id="{C7520001-679E-49F4-A71E-146680FF029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05" name="Text Box 5">
          <a:extLst>
            <a:ext uri="{FF2B5EF4-FFF2-40B4-BE49-F238E27FC236}">
              <a16:creationId xmlns:a16="http://schemas.microsoft.com/office/drawing/2014/main" id="{AFBA9C1A-69B5-4D8C-8AF4-750FFC2B1D7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06" name="Text Box 5">
          <a:extLst>
            <a:ext uri="{FF2B5EF4-FFF2-40B4-BE49-F238E27FC236}">
              <a16:creationId xmlns:a16="http://schemas.microsoft.com/office/drawing/2014/main" id="{95BED955-F90E-4D57-B1AD-F446658E581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07" name="Text Box 5">
          <a:extLst>
            <a:ext uri="{FF2B5EF4-FFF2-40B4-BE49-F238E27FC236}">
              <a16:creationId xmlns:a16="http://schemas.microsoft.com/office/drawing/2014/main" id="{095027EF-D135-40C5-9445-0FAE093CAF84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137" name="Line 4">
          <a:extLst>
            <a:ext uri="{FF2B5EF4-FFF2-40B4-BE49-F238E27FC236}">
              <a16:creationId xmlns:a16="http://schemas.microsoft.com/office/drawing/2014/main" id="{BF949A84-4D25-4223-AA96-94085C8B3D4B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138" name="Line 4">
          <a:extLst>
            <a:ext uri="{FF2B5EF4-FFF2-40B4-BE49-F238E27FC236}">
              <a16:creationId xmlns:a16="http://schemas.microsoft.com/office/drawing/2014/main" id="{423DCCD0-99FE-4E52-9FA1-0154746CA2A2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08" name="Text Box 5">
          <a:extLst>
            <a:ext uri="{FF2B5EF4-FFF2-40B4-BE49-F238E27FC236}">
              <a16:creationId xmlns:a16="http://schemas.microsoft.com/office/drawing/2014/main" id="{05A99CEE-6151-470B-AEC9-35039EABE41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15" name="Text Box 5">
          <a:extLst>
            <a:ext uri="{FF2B5EF4-FFF2-40B4-BE49-F238E27FC236}">
              <a16:creationId xmlns:a16="http://schemas.microsoft.com/office/drawing/2014/main" id="{4BB1108D-CD7E-497C-B6BB-89185B09AD2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16" name="Text Box 5">
          <a:extLst>
            <a:ext uri="{FF2B5EF4-FFF2-40B4-BE49-F238E27FC236}">
              <a16:creationId xmlns:a16="http://schemas.microsoft.com/office/drawing/2014/main" id="{94463665-47AA-42B5-9570-D2FE903B1C8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17" name="Text Box 5">
          <a:extLst>
            <a:ext uri="{FF2B5EF4-FFF2-40B4-BE49-F238E27FC236}">
              <a16:creationId xmlns:a16="http://schemas.microsoft.com/office/drawing/2014/main" id="{8120C220-2015-4DE9-9ADD-48EC7C91B7D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18" name="Text Box 5">
          <a:extLst>
            <a:ext uri="{FF2B5EF4-FFF2-40B4-BE49-F238E27FC236}">
              <a16:creationId xmlns:a16="http://schemas.microsoft.com/office/drawing/2014/main" id="{B82AA1F5-2466-4497-B36D-40AAA7CA9AC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19" name="Text Box 5">
          <a:extLst>
            <a:ext uri="{FF2B5EF4-FFF2-40B4-BE49-F238E27FC236}">
              <a16:creationId xmlns:a16="http://schemas.microsoft.com/office/drawing/2014/main" id="{0FB9A1C1-25E5-4876-8800-0A98A977BFA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20" name="Text Box 5">
          <a:extLst>
            <a:ext uri="{FF2B5EF4-FFF2-40B4-BE49-F238E27FC236}">
              <a16:creationId xmlns:a16="http://schemas.microsoft.com/office/drawing/2014/main" id="{65A5A53F-FB2A-48A7-AC82-8282ABFA9A8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21" name="Text Box 5">
          <a:extLst>
            <a:ext uri="{FF2B5EF4-FFF2-40B4-BE49-F238E27FC236}">
              <a16:creationId xmlns:a16="http://schemas.microsoft.com/office/drawing/2014/main" id="{D4CB1CA3-A36C-45AB-A8EF-62B7F6526F6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22" name="Text Box 5">
          <a:extLst>
            <a:ext uri="{FF2B5EF4-FFF2-40B4-BE49-F238E27FC236}">
              <a16:creationId xmlns:a16="http://schemas.microsoft.com/office/drawing/2014/main" id="{6794334D-AFE5-488B-BA92-DE549A236F7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23" name="Text Box 5">
          <a:extLst>
            <a:ext uri="{FF2B5EF4-FFF2-40B4-BE49-F238E27FC236}">
              <a16:creationId xmlns:a16="http://schemas.microsoft.com/office/drawing/2014/main" id="{3613233E-8F44-4322-915C-4A44E6C2BB5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49" name="Text Box 5">
          <a:extLst>
            <a:ext uri="{FF2B5EF4-FFF2-40B4-BE49-F238E27FC236}">
              <a16:creationId xmlns:a16="http://schemas.microsoft.com/office/drawing/2014/main" id="{46E6FCD1-F4D3-419F-A2E2-BAABF59D0825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50" name="Text Box 5">
          <a:extLst>
            <a:ext uri="{FF2B5EF4-FFF2-40B4-BE49-F238E27FC236}">
              <a16:creationId xmlns:a16="http://schemas.microsoft.com/office/drawing/2014/main" id="{D914F486-C45E-451B-9D02-C15821CB679D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51" name="Text Box 5">
          <a:extLst>
            <a:ext uri="{FF2B5EF4-FFF2-40B4-BE49-F238E27FC236}">
              <a16:creationId xmlns:a16="http://schemas.microsoft.com/office/drawing/2014/main" id="{8DA03F4F-2964-455D-9FBF-D9275ACF448B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52" name="Text Box 5">
          <a:extLst>
            <a:ext uri="{FF2B5EF4-FFF2-40B4-BE49-F238E27FC236}">
              <a16:creationId xmlns:a16="http://schemas.microsoft.com/office/drawing/2014/main" id="{F317101F-90B4-4814-9396-20EE5D242DF0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53" name="Text Box 5">
          <a:extLst>
            <a:ext uri="{FF2B5EF4-FFF2-40B4-BE49-F238E27FC236}">
              <a16:creationId xmlns:a16="http://schemas.microsoft.com/office/drawing/2014/main" id="{EE4AC3AB-CFD0-4018-AEC3-DCFCD09FF5A3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154" name="Text Box 5">
          <a:extLst>
            <a:ext uri="{FF2B5EF4-FFF2-40B4-BE49-F238E27FC236}">
              <a16:creationId xmlns:a16="http://schemas.microsoft.com/office/drawing/2014/main" id="{18DFF636-9D78-48D8-AE81-303C88C485D6}"/>
            </a:ext>
          </a:extLst>
        </xdr:cNvPr>
        <xdr:cNvSpPr txBox="1">
          <a:spLocks noChangeArrowheads="1"/>
        </xdr:cNvSpPr>
      </xdr:nvSpPr>
      <xdr:spPr bwMode="auto">
        <a:xfrm>
          <a:off x="2000250" y="381000"/>
          <a:ext cx="7620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24" name="Text Box 5">
          <a:extLst>
            <a:ext uri="{FF2B5EF4-FFF2-40B4-BE49-F238E27FC236}">
              <a16:creationId xmlns:a16="http://schemas.microsoft.com/office/drawing/2014/main" id="{156D759A-E818-4409-8B1D-4E9DECFEB3F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25" name="Text Box 5">
          <a:extLst>
            <a:ext uri="{FF2B5EF4-FFF2-40B4-BE49-F238E27FC236}">
              <a16:creationId xmlns:a16="http://schemas.microsoft.com/office/drawing/2014/main" id="{AAFF6DA3-393F-4838-B074-963933B10C3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26" name="Text Box 5">
          <a:extLst>
            <a:ext uri="{FF2B5EF4-FFF2-40B4-BE49-F238E27FC236}">
              <a16:creationId xmlns:a16="http://schemas.microsoft.com/office/drawing/2014/main" id="{8E2C91EB-F732-4B99-A97A-5E56F00F99D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29" name="Text Box 5">
          <a:extLst>
            <a:ext uri="{FF2B5EF4-FFF2-40B4-BE49-F238E27FC236}">
              <a16:creationId xmlns:a16="http://schemas.microsoft.com/office/drawing/2014/main" id="{FD8A6223-DE22-4F68-907D-1C35EAFA7BB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30" name="Text Box 5">
          <a:extLst>
            <a:ext uri="{FF2B5EF4-FFF2-40B4-BE49-F238E27FC236}">
              <a16:creationId xmlns:a16="http://schemas.microsoft.com/office/drawing/2014/main" id="{C4748A8A-5E53-4827-80A2-861A6FA29D6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31" name="Text Box 5">
          <a:extLst>
            <a:ext uri="{FF2B5EF4-FFF2-40B4-BE49-F238E27FC236}">
              <a16:creationId xmlns:a16="http://schemas.microsoft.com/office/drawing/2014/main" id="{4A61F0E3-9831-42F0-9437-0B7460E878E0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32" name="Text Box 5">
          <a:extLst>
            <a:ext uri="{FF2B5EF4-FFF2-40B4-BE49-F238E27FC236}">
              <a16:creationId xmlns:a16="http://schemas.microsoft.com/office/drawing/2014/main" id="{13689F4C-1FCF-43F7-A942-BD1D0D569E0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33" name="Text Box 5">
          <a:extLst>
            <a:ext uri="{FF2B5EF4-FFF2-40B4-BE49-F238E27FC236}">
              <a16:creationId xmlns:a16="http://schemas.microsoft.com/office/drawing/2014/main" id="{C85FB45B-DD19-4637-86F9-1A180F86944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34" name="Text Box 5">
          <a:extLst>
            <a:ext uri="{FF2B5EF4-FFF2-40B4-BE49-F238E27FC236}">
              <a16:creationId xmlns:a16="http://schemas.microsoft.com/office/drawing/2014/main" id="{87C82C7F-4118-4B70-85EF-952FBBA7A96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35" name="Text Box 5">
          <a:extLst>
            <a:ext uri="{FF2B5EF4-FFF2-40B4-BE49-F238E27FC236}">
              <a16:creationId xmlns:a16="http://schemas.microsoft.com/office/drawing/2014/main" id="{CF89F784-7670-47D6-94AC-65923A840E0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36" name="Text Box 5">
          <a:extLst>
            <a:ext uri="{FF2B5EF4-FFF2-40B4-BE49-F238E27FC236}">
              <a16:creationId xmlns:a16="http://schemas.microsoft.com/office/drawing/2014/main" id="{FCF9AA33-D4A4-4821-87DA-BC73387B4C6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37" name="Text Box 5">
          <a:extLst>
            <a:ext uri="{FF2B5EF4-FFF2-40B4-BE49-F238E27FC236}">
              <a16:creationId xmlns:a16="http://schemas.microsoft.com/office/drawing/2014/main" id="{2C139419-CF2C-45E3-95D8-501DEC506332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167" name="Line 4">
          <a:extLst>
            <a:ext uri="{FF2B5EF4-FFF2-40B4-BE49-F238E27FC236}">
              <a16:creationId xmlns:a16="http://schemas.microsoft.com/office/drawing/2014/main" id="{2A7060EC-43D8-47E9-A350-274D8112F099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168" name="Line 4">
          <a:extLst>
            <a:ext uri="{FF2B5EF4-FFF2-40B4-BE49-F238E27FC236}">
              <a16:creationId xmlns:a16="http://schemas.microsoft.com/office/drawing/2014/main" id="{650DB294-478E-43BB-B7AF-57EF07AABA8E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38" name="Text Box 5">
          <a:extLst>
            <a:ext uri="{FF2B5EF4-FFF2-40B4-BE49-F238E27FC236}">
              <a16:creationId xmlns:a16="http://schemas.microsoft.com/office/drawing/2014/main" id="{8734B886-95E9-4377-B165-32AB4B1E797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45" name="Text Box 5">
          <a:extLst>
            <a:ext uri="{FF2B5EF4-FFF2-40B4-BE49-F238E27FC236}">
              <a16:creationId xmlns:a16="http://schemas.microsoft.com/office/drawing/2014/main" id="{305EA49C-B231-4D63-B2A7-8455F6602D6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46" name="Text Box 5">
          <a:extLst>
            <a:ext uri="{FF2B5EF4-FFF2-40B4-BE49-F238E27FC236}">
              <a16:creationId xmlns:a16="http://schemas.microsoft.com/office/drawing/2014/main" id="{D9B591DB-F22A-4D11-95C0-B9F835466C2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47" name="Text Box 5">
          <a:extLst>
            <a:ext uri="{FF2B5EF4-FFF2-40B4-BE49-F238E27FC236}">
              <a16:creationId xmlns:a16="http://schemas.microsoft.com/office/drawing/2014/main" id="{A4E18CB2-8748-4B58-BD9B-6F76BE05158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48" name="Text Box 5">
          <a:extLst>
            <a:ext uri="{FF2B5EF4-FFF2-40B4-BE49-F238E27FC236}">
              <a16:creationId xmlns:a16="http://schemas.microsoft.com/office/drawing/2014/main" id="{CEE4DAD7-5700-404B-BF8B-411B97B87B4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49" name="Text Box 5">
          <a:extLst>
            <a:ext uri="{FF2B5EF4-FFF2-40B4-BE49-F238E27FC236}">
              <a16:creationId xmlns:a16="http://schemas.microsoft.com/office/drawing/2014/main" id="{EDA65D24-950D-4978-B24F-2A9A9B56BF0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50" name="Text Box 5">
          <a:extLst>
            <a:ext uri="{FF2B5EF4-FFF2-40B4-BE49-F238E27FC236}">
              <a16:creationId xmlns:a16="http://schemas.microsoft.com/office/drawing/2014/main" id="{0937A9D3-327D-4C0C-9832-A1407A66249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51" name="Text Box 5">
          <a:extLst>
            <a:ext uri="{FF2B5EF4-FFF2-40B4-BE49-F238E27FC236}">
              <a16:creationId xmlns:a16="http://schemas.microsoft.com/office/drawing/2014/main" id="{57E0FCAA-E29C-4D2C-8A8B-EC5B902BF8A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52" name="Text Box 5">
          <a:extLst>
            <a:ext uri="{FF2B5EF4-FFF2-40B4-BE49-F238E27FC236}">
              <a16:creationId xmlns:a16="http://schemas.microsoft.com/office/drawing/2014/main" id="{AC34949A-E301-4804-A039-6B8393E0DB7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53" name="Text Box 5">
          <a:extLst>
            <a:ext uri="{FF2B5EF4-FFF2-40B4-BE49-F238E27FC236}">
              <a16:creationId xmlns:a16="http://schemas.microsoft.com/office/drawing/2014/main" id="{6D077C61-6549-4F1A-A470-B1FDDEAB396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79" name="Text Box 5">
          <a:extLst>
            <a:ext uri="{FF2B5EF4-FFF2-40B4-BE49-F238E27FC236}">
              <a16:creationId xmlns:a16="http://schemas.microsoft.com/office/drawing/2014/main" id="{EC8B3ED3-0670-4CDC-B26B-FB0793CE8576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80" name="Text Box 5">
          <a:extLst>
            <a:ext uri="{FF2B5EF4-FFF2-40B4-BE49-F238E27FC236}">
              <a16:creationId xmlns:a16="http://schemas.microsoft.com/office/drawing/2014/main" id="{DEDB3B8D-A0AF-4D7D-9716-0CC4AF6C8D26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81" name="Text Box 5">
          <a:extLst>
            <a:ext uri="{FF2B5EF4-FFF2-40B4-BE49-F238E27FC236}">
              <a16:creationId xmlns:a16="http://schemas.microsoft.com/office/drawing/2014/main" id="{5F66F51A-23B2-4CD6-ABCA-B1113C5EE82A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82" name="Text Box 5">
          <a:extLst>
            <a:ext uri="{FF2B5EF4-FFF2-40B4-BE49-F238E27FC236}">
              <a16:creationId xmlns:a16="http://schemas.microsoft.com/office/drawing/2014/main" id="{8FA02A7F-54C4-45A0-A0AF-05C9035FFDC1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83" name="Text Box 5">
          <a:extLst>
            <a:ext uri="{FF2B5EF4-FFF2-40B4-BE49-F238E27FC236}">
              <a16:creationId xmlns:a16="http://schemas.microsoft.com/office/drawing/2014/main" id="{B2A82547-4337-4F50-9EEC-A93CB39D6415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184" name="Text Box 5">
          <a:extLst>
            <a:ext uri="{FF2B5EF4-FFF2-40B4-BE49-F238E27FC236}">
              <a16:creationId xmlns:a16="http://schemas.microsoft.com/office/drawing/2014/main" id="{7EF39BEB-8E94-4C5F-B003-CBC73ECE5606}"/>
            </a:ext>
          </a:extLst>
        </xdr:cNvPr>
        <xdr:cNvSpPr txBox="1">
          <a:spLocks noChangeArrowheads="1"/>
        </xdr:cNvSpPr>
      </xdr:nvSpPr>
      <xdr:spPr bwMode="auto">
        <a:xfrm>
          <a:off x="2000250" y="381000"/>
          <a:ext cx="7620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54" name="Text Box 5">
          <a:extLst>
            <a:ext uri="{FF2B5EF4-FFF2-40B4-BE49-F238E27FC236}">
              <a16:creationId xmlns:a16="http://schemas.microsoft.com/office/drawing/2014/main" id="{A00A12B8-16CA-4FD3-B5C5-BD30293C8DF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55" name="Text Box 5">
          <a:extLst>
            <a:ext uri="{FF2B5EF4-FFF2-40B4-BE49-F238E27FC236}">
              <a16:creationId xmlns:a16="http://schemas.microsoft.com/office/drawing/2014/main" id="{5D49131C-6A5B-47D9-A492-FA1AAFBD3D1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56" name="Text Box 5">
          <a:extLst>
            <a:ext uri="{FF2B5EF4-FFF2-40B4-BE49-F238E27FC236}">
              <a16:creationId xmlns:a16="http://schemas.microsoft.com/office/drawing/2014/main" id="{5CF16B28-5202-4399-91CB-DCAEA9CF536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59" name="Text Box 5">
          <a:extLst>
            <a:ext uri="{FF2B5EF4-FFF2-40B4-BE49-F238E27FC236}">
              <a16:creationId xmlns:a16="http://schemas.microsoft.com/office/drawing/2014/main" id="{BE92C8AF-B92F-41E8-9702-8D75C871CEB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60" name="Text Box 5">
          <a:extLst>
            <a:ext uri="{FF2B5EF4-FFF2-40B4-BE49-F238E27FC236}">
              <a16:creationId xmlns:a16="http://schemas.microsoft.com/office/drawing/2014/main" id="{D96F3106-BD56-4BCE-BAD6-FB071D80A74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61" name="Text Box 5">
          <a:extLst>
            <a:ext uri="{FF2B5EF4-FFF2-40B4-BE49-F238E27FC236}">
              <a16:creationId xmlns:a16="http://schemas.microsoft.com/office/drawing/2014/main" id="{CBE1E26B-A4BE-4B30-B50B-FCB4C470E058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62" name="Text Box 5">
          <a:extLst>
            <a:ext uri="{FF2B5EF4-FFF2-40B4-BE49-F238E27FC236}">
              <a16:creationId xmlns:a16="http://schemas.microsoft.com/office/drawing/2014/main" id="{A665310B-E425-4E95-BA3C-9F2AA36FBB5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63" name="Text Box 5">
          <a:extLst>
            <a:ext uri="{FF2B5EF4-FFF2-40B4-BE49-F238E27FC236}">
              <a16:creationId xmlns:a16="http://schemas.microsoft.com/office/drawing/2014/main" id="{4A0D625E-52A2-46E7-AF6E-62D23664277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64" name="Text Box 5">
          <a:extLst>
            <a:ext uri="{FF2B5EF4-FFF2-40B4-BE49-F238E27FC236}">
              <a16:creationId xmlns:a16="http://schemas.microsoft.com/office/drawing/2014/main" id="{944DCA85-6D20-4976-A0B8-90A709A488D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65" name="Text Box 5">
          <a:extLst>
            <a:ext uri="{FF2B5EF4-FFF2-40B4-BE49-F238E27FC236}">
              <a16:creationId xmlns:a16="http://schemas.microsoft.com/office/drawing/2014/main" id="{1582AB85-13D1-4B85-90E4-A51867244C6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66" name="Text Box 5">
          <a:extLst>
            <a:ext uri="{FF2B5EF4-FFF2-40B4-BE49-F238E27FC236}">
              <a16:creationId xmlns:a16="http://schemas.microsoft.com/office/drawing/2014/main" id="{48592CA3-AE3F-4273-9196-945319602BA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67" name="Text Box 5">
          <a:extLst>
            <a:ext uri="{FF2B5EF4-FFF2-40B4-BE49-F238E27FC236}">
              <a16:creationId xmlns:a16="http://schemas.microsoft.com/office/drawing/2014/main" id="{35AB0CB5-8F4D-4357-A805-6B4409FE3C42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197" name="Line 4">
          <a:extLst>
            <a:ext uri="{FF2B5EF4-FFF2-40B4-BE49-F238E27FC236}">
              <a16:creationId xmlns:a16="http://schemas.microsoft.com/office/drawing/2014/main" id="{B501A998-4845-4648-A694-9C7C1CF79EC7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198" name="Line 4">
          <a:extLst>
            <a:ext uri="{FF2B5EF4-FFF2-40B4-BE49-F238E27FC236}">
              <a16:creationId xmlns:a16="http://schemas.microsoft.com/office/drawing/2014/main" id="{8D6DE517-5390-4F69-977F-5DD3D6306659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68" name="Text Box 5">
          <a:extLst>
            <a:ext uri="{FF2B5EF4-FFF2-40B4-BE49-F238E27FC236}">
              <a16:creationId xmlns:a16="http://schemas.microsoft.com/office/drawing/2014/main" id="{08B7065C-48D7-4D36-B7B9-5D1A507D052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69" name="Text Box 5">
          <a:extLst>
            <a:ext uri="{FF2B5EF4-FFF2-40B4-BE49-F238E27FC236}">
              <a16:creationId xmlns:a16="http://schemas.microsoft.com/office/drawing/2014/main" id="{BC4FCEEB-74A3-4DD6-BB34-6CF7268FFD3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70" name="Text Box 5">
          <a:extLst>
            <a:ext uri="{FF2B5EF4-FFF2-40B4-BE49-F238E27FC236}">
              <a16:creationId xmlns:a16="http://schemas.microsoft.com/office/drawing/2014/main" id="{DD32BD14-80E0-46CC-9061-8DADD7C5F76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71" name="Text Box 5">
          <a:extLst>
            <a:ext uri="{FF2B5EF4-FFF2-40B4-BE49-F238E27FC236}">
              <a16:creationId xmlns:a16="http://schemas.microsoft.com/office/drawing/2014/main" id="{CD7DB996-6B30-4E7A-86C4-DE9326382CB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72" name="Text Box 5">
          <a:extLst>
            <a:ext uri="{FF2B5EF4-FFF2-40B4-BE49-F238E27FC236}">
              <a16:creationId xmlns:a16="http://schemas.microsoft.com/office/drawing/2014/main" id="{78B028F7-0212-4FEC-8C1B-4ECAD8A080B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73" name="Text Box 5">
          <a:extLst>
            <a:ext uri="{FF2B5EF4-FFF2-40B4-BE49-F238E27FC236}">
              <a16:creationId xmlns:a16="http://schemas.microsoft.com/office/drawing/2014/main" id="{E7600838-88BC-4EB9-9964-80F1A3CF59E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74" name="Text Box 5">
          <a:extLst>
            <a:ext uri="{FF2B5EF4-FFF2-40B4-BE49-F238E27FC236}">
              <a16:creationId xmlns:a16="http://schemas.microsoft.com/office/drawing/2014/main" id="{81BC59E0-FD96-4F7F-B53A-D4BF07C8940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75" name="Text Box 5">
          <a:extLst>
            <a:ext uri="{FF2B5EF4-FFF2-40B4-BE49-F238E27FC236}">
              <a16:creationId xmlns:a16="http://schemas.microsoft.com/office/drawing/2014/main" id="{5C461CAC-9326-4A56-8E95-E4942B432FF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76" name="Text Box 5">
          <a:extLst>
            <a:ext uri="{FF2B5EF4-FFF2-40B4-BE49-F238E27FC236}">
              <a16:creationId xmlns:a16="http://schemas.microsoft.com/office/drawing/2014/main" id="{F762A517-434E-4450-84CD-8121B8FED88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77" name="Text Box 5">
          <a:extLst>
            <a:ext uri="{FF2B5EF4-FFF2-40B4-BE49-F238E27FC236}">
              <a16:creationId xmlns:a16="http://schemas.microsoft.com/office/drawing/2014/main" id="{5B596BE2-E1E1-477D-977E-E887E57986C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78" name="Text Box 5">
          <a:extLst>
            <a:ext uri="{FF2B5EF4-FFF2-40B4-BE49-F238E27FC236}">
              <a16:creationId xmlns:a16="http://schemas.microsoft.com/office/drawing/2014/main" id="{41276A4F-8C8A-4136-BA4F-08FA2B930833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79" name="Text Box 5">
          <a:extLst>
            <a:ext uri="{FF2B5EF4-FFF2-40B4-BE49-F238E27FC236}">
              <a16:creationId xmlns:a16="http://schemas.microsoft.com/office/drawing/2014/main" id="{5C70E35E-EFFA-46B8-8793-86CFD0485C58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80" name="Text Box 5">
          <a:extLst>
            <a:ext uri="{FF2B5EF4-FFF2-40B4-BE49-F238E27FC236}">
              <a16:creationId xmlns:a16="http://schemas.microsoft.com/office/drawing/2014/main" id="{16D03F9E-3E67-4595-8FCC-F6A31A90C291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81" name="Text Box 5">
          <a:extLst>
            <a:ext uri="{FF2B5EF4-FFF2-40B4-BE49-F238E27FC236}">
              <a16:creationId xmlns:a16="http://schemas.microsoft.com/office/drawing/2014/main" id="{5BEDCD71-AC8E-4423-83EA-5269EE541EDF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6982" name="Text Box 5">
          <a:extLst>
            <a:ext uri="{FF2B5EF4-FFF2-40B4-BE49-F238E27FC236}">
              <a16:creationId xmlns:a16="http://schemas.microsoft.com/office/drawing/2014/main" id="{E79CF669-8E94-4C11-BBD2-2B8D8BB23BDC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83" name="Text Box 5">
          <a:extLst>
            <a:ext uri="{FF2B5EF4-FFF2-40B4-BE49-F238E27FC236}">
              <a16:creationId xmlns:a16="http://schemas.microsoft.com/office/drawing/2014/main" id="{825DA50C-E10E-44ED-97E7-B3BB7444F46D}"/>
            </a:ext>
          </a:extLst>
        </xdr:cNvPr>
        <xdr:cNvSpPr txBox="1">
          <a:spLocks noChangeArrowheads="1"/>
        </xdr:cNvSpPr>
      </xdr:nvSpPr>
      <xdr:spPr bwMode="auto">
        <a:xfrm>
          <a:off x="1943100" y="381000"/>
          <a:ext cx="7810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84" name="Text Box 5">
          <a:extLst>
            <a:ext uri="{FF2B5EF4-FFF2-40B4-BE49-F238E27FC236}">
              <a16:creationId xmlns:a16="http://schemas.microsoft.com/office/drawing/2014/main" id="{A9E3EF9A-402B-4D7B-A28E-D26CA28056D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85" name="Text Box 5">
          <a:extLst>
            <a:ext uri="{FF2B5EF4-FFF2-40B4-BE49-F238E27FC236}">
              <a16:creationId xmlns:a16="http://schemas.microsoft.com/office/drawing/2014/main" id="{1460DF38-CF1E-4C69-BC09-E0540D525A8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86" name="Text Box 5">
          <a:extLst>
            <a:ext uri="{FF2B5EF4-FFF2-40B4-BE49-F238E27FC236}">
              <a16:creationId xmlns:a16="http://schemas.microsoft.com/office/drawing/2014/main" id="{CDDCCE55-2181-428A-92F6-487896A0992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89" name="Text Box 5">
          <a:extLst>
            <a:ext uri="{FF2B5EF4-FFF2-40B4-BE49-F238E27FC236}">
              <a16:creationId xmlns:a16="http://schemas.microsoft.com/office/drawing/2014/main" id="{B2B86B81-4AC1-4102-9F28-E90D753F274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90" name="Text Box 5">
          <a:extLst>
            <a:ext uri="{FF2B5EF4-FFF2-40B4-BE49-F238E27FC236}">
              <a16:creationId xmlns:a16="http://schemas.microsoft.com/office/drawing/2014/main" id="{2FDA62A6-AAF3-413C-A217-CA52D76D4F2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91" name="Text Box 5">
          <a:extLst>
            <a:ext uri="{FF2B5EF4-FFF2-40B4-BE49-F238E27FC236}">
              <a16:creationId xmlns:a16="http://schemas.microsoft.com/office/drawing/2014/main" id="{2F3709DD-21DB-4E10-B2D7-096457768E09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92" name="Text Box 5">
          <a:extLst>
            <a:ext uri="{FF2B5EF4-FFF2-40B4-BE49-F238E27FC236}">
              <a16:creationId xmlns:a16="http://schemas.microsoft.com/office/drawing/2014/main" id="{65A3FC39-F4D9-4D0F-AF4F-CAB74CB6727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93" name="Text Box 5">
          <a:extLst>
            <a:ext uri="{FF2B5EF4-FFF2-40B4-BE49-F238E27FC236}">
              <a16:creationId xmlns:a16="http://schemas.microsoft.com/office/drawing/2014/main" id="{8DBED7F5-8D4F-4EBB-9357-933CB8642A7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94" name="Text Box 5">
          <a:extLst>
            <a:ext uri="{FF2B5EF4-FFF2-40B4-BE49-F238E27FC236}">
              <a16:creationId xmlns:a16="http://schemas.microsoft.com/office/drawing/2014/main" id="{70D3192B-1F3C-4599-8EC2-E4EFBF432E3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95" name="Text Box 5">
          <a:extLst>
            <a:ext uri="{FF2B5EF4-FFF2-40B4-BE49-F238E27FC236}">
              <a16:creationId xmlns:a16="http://schemas.microsoft.com/office/drawing/2014/main" id="{1B7202A6-4EE8-41E1-8828-CE21BFAC14E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96" name="Text Box 5">
          <a:extLst>
            <a:ext uri="{FF2B5EF4-FFF2-40B4-BE49-F238E27FC236}">
              <a16:creationId xmlns:a16="http://schemas.microsoft.com/office/drawing/2014/main" id="{2C98D9F6-B701-4F96-8629-2692F4A7B44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6997" name="Text Box 5">
          <a:extLst>
            <a:ext uri="{FF2B5EF4-FFF2-40B4-BE49-F238E27FC236}">
              <a16:creationId xmlns:a16="http://schemas.microsoft.com/office/drawing/2014/main" id="{955DFC92-9A4C-434A-858E-BDBEE2C76D8B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227" name="Line 4">
          <a:extLst>
            <a:ext uri="{FF2B5EF4-FFF2-40B4-BE49-F238E27FC236}">
              <a16:creationId xmlns:a16="http://schemas.microsoft.com/office/drawing/2014/main" id="{D95C4CB8-97C3-4152-87C8-571309A7B27D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228" name="Line 4">
          <a:extLst>
            <a:ext uri="{FF2B5EF4-FFF2-40B4-BE49-F238E27FC236}">
              <a16:creationId xmlns:a16="http://schemas.microsoft.com/office/drawing/2014/main" id="{0A5A6B75-86BC-47E2-B0E6-F1A11D1BACD7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98" name="Text Box 5">
          <a:extLst>
            <a:ext uri="{FF2B5EF4-FFF2-40B4-BE49-F238E27FC236}">
              <a16:creationId xmlns:a16="http://schemas.microsoft.com/office/drawing/2014/main" id="{67E0D5DF-9D0B-40BB-B8E5-0325A46BEDA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6999" name="Text Box 5">
          <a:extLst>
            <a:ext uri="{FF2B5EF4-FFF2-40B4-BE49-F238E27FC236}">
              <a16:creationId xmlns:a16="http://schemas.microsoft.com/office/drawing/2014/main" id="{EC4AEAE4-BA0F-4846-A3F1-59595FC9E05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00" name="Text Box 5">
          <a:extLst>
            <a:ext uri="{FF2B5EF4-FFF2-40B4-BE49-F238E27FC236}">
              <a16:creationId xmlns:a16="http://schemas.microsoft.com/office/drawing/2014/main" id="{763B4E69-6A59-4B9A-A5D0-D5B6C80851D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01" name="Text Box 5">
          <a:extLst>
            <a:ext uri="{FF2B5EF4-FFF2-40B4-BE49-F238E27FC236}">
              <a16:creationId xmlns:a16="http://schemas.microsoft.com/office/drawing/2014/main" id="{7220E26F-6127-41BA-920A-3329BC3FD66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02" name="Text Box 5">
          <a:extLst>
            <a:ext uri="{FF2B5EF4-FFF2-40B4-BE49-F238E27FC236}">
              <a16:creationId xmlns:a16="http://schemas.microsoft.com/office/drawing/2014/main" id="{643892EA-1707-44D9-BBCB-5877E211DC0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03" name="Text Box 5">
          <a:extLst>
            <a:ext uri="{FF2B5EF4-FFF2-40B4-BE49-F238E27FC236}">
              <a16:creationId xmlns:a16="http://schemas.microsoft.com/office/drawing/2014/main" id="{E7095920-1904-471A-9283-23BFC369E65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04" name="Text Box 5">
          <a:extLst>
            <a:ext uri="{FF2B5EF4-FFF2-40B4-BE49-F238E27FC236}">
              <a16:creationId xmlns:a16="http://schemas.microsoft.com/office/drawing/2014/main" id="{24DA9747-D86A-4E31-B747-A5CE194DDB3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05" name="Text Box 5">
          <a:extLst>
            <a:ext uri="{FF2B5EF4-FFF2-40B4-BE49-F238E27FC236}">
              <a16:creationId xmlns:a16="http://schemas.microsoft.com/office/drawing/2014/main" id="{BA1CD068-4E44-44F1-8612-47EDB30A2DE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06" name="Text Box 5">
          <a:extLst>
            <a:ext uri="{FF2B5EF4-FFF2-40B4-BE49-F238E27FC236}">
              <a16:creationId xmlns:a16="http://schemas.microsoft.com/office/drawing/2014/main" id="{830F88AC-3457-4756-865B-F38D4D22363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07" name="Text Box 5">
          <a:extLst>
            <a:ext uri="{FF2B5EF4-FFF2-40B4-BE49-F238E27FC236}">
              <a16:creationId xmlns:a16="http://schemas.microsoft.com/office/drawing/2014/main" id="{7CB918A0-96CA-4E88-ADBF-21CDA7D1DD2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08" name="Text Box 5">
          <a:extLst>
            <a:ext uri="{FF2B5EF4-FFF2-40B4-BE49-F238E27FC236}">
              <a16:creationId xmlns:a16="http://schemas.microsoft.com/office/drawing/2014/main" id="{AD62E489-6A51-41F4-BADE-2C2C696E648F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09" name="Text Box 5">
          <a:extLst>
            <a:ext uri="{FF2B5EF4-FFF2-40B4-BE49-F238E27FC236}">
              <a16:creationId xmlns:a16="http://schemas.microsoft.com/office/drawing/2014/main" id="{8DE5BE60-684B-49A2-A9F0-D80AF806AD3F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10" name="Text Box 5">
          <a:extLst>
            <a:ext uri="{FF2B5EF4-FFF2-40B4-BE49-F238E27FC236}">
              <a16:creationId xmlns:a16="http://schemas.microsoft.com/office/drawing/2014/main" id="{7804FC71-FA2D-46BD-BE72-230B76659493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11" name="Text Box 5">
          <a:extLst>
            <a:ext uri="{FF2B5EF4-FFF2-40B4-BE49-F238E27FC236}">
              <a16:creationId xmlns:a16="http://schemas.microsoft.com/office/drawing/2014/main" id="{1FD5A1E0-0CF9-4F41-8765-6B7F5BE03FA5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12" name="Text Box 5">
          <a:extLst>
            <a:ext uri="{FF2B5EF4-FFF2-40B4-BE49-F238E27FC236}">
              <a16:creationId xmlns:a16="http://schemas.microsoft.com/office/drawing/2014/main" id="{E7F83C17-C6BD-4CC9-AF0D-7E8BBF0B157E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013" name="Text Box 5">
          <a:extLst>
            <a:ext uri="{FF2B5EF4-FFF2-40B4-BE49-F238E27FC236}">
              <a16:creationId xmlns:a16="http://schemas.microsoft.com/office/drawing/2014/main" id="{FD6A0D62-1B6A-43C7-9831-F79AA16BD152}"/>
            </a:ext>
          </a:extLst>
        </xdr:cNvPr>
        <xdr:cNvSpPr txBox="1">
          <a:spLocks noChangeArrowheads="1"/>
        </xdr:cNvSpPr>
      </xdr:nvSpPr>
      <xdr:spPr bwMode="auto">
        <a:xfrm>
          <a:off x="1943100" y="381000"/>
          <a:ext cx="7810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14" name="Text Box 5">
          <a:extLst>
            <a:ext uri="{FF2B5EF4-FFF2-40B4-BE49-F238E27FC236}">
              <a16:creationId xmlns:a16="http://schemas.microsoft.com/office/drawing/2014/main" id="{A9690D8E-8B59-4250-90DB-22D1B839E62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15" name="Text Box 5">
          <a:extLst>
            <a:ext uri="{FF2B5EF4-FFF2-40B4-BE49-F238E27FC236}">
              <a16:creationId xmlns:a16="http://schemas.microsoft.com/office/drawing/2014/main" id="{F375996E-D185-4E21-BFEF-9E2AAAAFF35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16" name="Text Box 5">
          <a:extLst>
            <a:ext uri="{FF2B5EF4-FFF2-40B4-BE49-F238E27FC236}">
              <a16:creationId xmlns:a16="http://schemas.microsoft.com/office/drawing/2014/main" id="{D4598BDC-9431-4648-B87F-9500AF288D3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19" name="Text Box 5">
          <a:extLst>
            <a:ext uri="{FF2B5EF4-FFF2-40B4-BE49-F238E27FC236}">
              <a16:creationId xmlns:a16="http://schemas.microsoft.com/office/drawing/2014/main" id="{84805AA5-6B62-4159-8003-C7ED190176F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20" name="Text Box 5">
          <a:extLst>
            <a:ext uri="{FF2B5EF4-FFF2-40B4-BE49-F238E27FC236}">
              <a16:creationId xmlns:a16="http://schemas.microsoft.com/office/drawing/2014/main" id="{DAA4066B-DDFC-4907-A65D-C6498E53BE5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021" name="Text Box 5">
          <a:extLst>
            <a:ext uri="{FF2B5EF4-FFF2-40B4-BE49-F238E27FC236}">
              <a16:creationId xmlns:a16="http://schemas.microsoft.com/office/drawing/2014/main" id="{BB48AF82-6F42-4E34-A1AB-E58E9468A382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22" name="Text Box 5">
          <a:extLst>
            <a:ext uri="{FF2B5EF4-FFF2-40B4-BE49-F238E27FC236}">
              <a16:creationId xmlns:a16="http://schemas.microsoft.com/office/drawing/2014/main" id="{9D3A89D7-357C-483D-9479-4CB2E496DB9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23" name="Text Box 5">
          <a:extLst>
            <a:ext uri="{FF2B5EF4-FFF2-40B4-BE49-F238E27FC236}">
              <a16:creationId xmlns:a16="http://schemas.microsoft.com/office/drawing/2014/main" id="{46ADCD6B-4D74-46FE-B48E-D489A1DE6CE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24" name="Text Box 5">
          <a:extLst>
            <a:ext uri="{FF2B5EF4-FFF2-40B4-BE49-F238E27FC236}">
              <a16:creationId xmlns:a16="http://schemas.microsoft.com/office/drawing/2014/main" id="{52CF19C1-1AE3-47B1-8444-EDEFE2E8D71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25" name="Text Box 5">
          <a:extLst>
            <a:ext uri="{FF2B5EF4-FFF2-40B4-BE49-F238E27FC236}">
              <a16:creationId xmlns:a16="http://schemas.microsoft.com/office/drawing/2014/main" id="{8DDB6B99-8F33-4FCA-B7DA-96CFA33F820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26" name="Text Box 5">
          <a:extLst>
            <a:ext uri="{FF2B5EF4-FFF2-40B4-BE49-F238E27FC236}">
              <a16:creationId xmlns:a16="http://schemas.microsoft.com/office/drawing/2014/main" id="{4FF37AEB-326E-4DBE-B308-171C1E0D078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027" name="Text Box 5">
          <a:extLst>
            <a:ext uri="{FF2B5EF4-FFF2-40B4-BE49-F238E27FC236}">
              <a16:creationId xmlns:a16="http://schemas.microsoft.com/office/drawing/2014/main" id="{8CF26CB2-39D8-4FD6-A172-A23FF2437AC4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257" name="Line 4">
          <a:extLst>
            <a:ext uri="{FF2B5EF4-FFF2-40B4-BE49-F238E27FC236}">
              <a16:creationId xmlns:a16="http://schemas.microsoft.com/office/drawing/2014/main" id="{445A274D-CBC1-4202-8897-E2D0FFBAD1F5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258" name="Line 4">
          <a:extLst>
            <a:ext uri="{FF2B5EF4-FFF2-40B4-BE49-F238E27FC236}">
              <a16:creationId xmlns:a16="http://schemas.microsoft.com/office/drawing/2014/main" id="{3067258B-5DDA-4E8C-B7CC-B84FFCB27BF7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28" name="Text Box 5">
          <a:extLst>
            <a:ext uri="{FF2B5EF4-FFF2-40B4-BE49-F238E27FC236}">
              <a16:creationId xmlns:a16="http://schemas.microsoft.com/office/drawing/2014/main" id="{5D626CA5-238D-4228-ADE1-1A9648525EC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35" name="Text Box 5">
          <a:extLst>
            <a:ext uri="{FF2B5EF4-FFF2-40B4-BE49-F238E27FC236}">
              <a16:creationId xmlns:a16="http://schemas.microsoft.com/office/drawing/2014/main" id="{F9A3983D-3B33-438D-882F-9287126948A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36" name="Text Box 5">
          <a:extLst>
            <a:ext uri="{FF2B5EF4-FFF2-40B4-BE49-F238E27FC236}">
              <a16:creationId xmlns:a16="http://schemas.microsoft.com/office/drawing/2014/main" id="{533F5807-3641-4143-81D6-4D4FD8E5208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37" name="Text Box 5">
          <a:extLst>
            <a:ext uri="{FF2B5EF4-FFF2-40B4-BE49-F238E27FC236}">
              <a16:creationId xmlns:a16="http://schemas.microsoft.com/office/drawing/2014/main" id="{0FB507F0-8FC4-473A-B274-85F5BF990C0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38" name="Text Box 5">
          <a:extLst>
            <a:ext uri="{FF2B5EF4-FFF2-40B4-BE49-F238E27FC236}">
              <a16:creationId xmlns:a16="http://schemas.microsoft.com/office/drawing/2014/main" id="{035CBF25-D3E0-4AB6-88DC-DCD22B777C8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39" name="Text Box 5">
          <a:extLst>
            <a:ext uri="{FF2B5EF4-FFF2-40B4-BE49-F238E27FC236}">
              <a16:creationId xmlns:a16="http://schemas.microsoft.com/office/drawing/2014/main" id="{4C9F353C-7C22-4C5F-BA04-13A5032CE65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40" name="Text Box 5">
          <a:extLst>
            <a:ext uri="{FF2B5EF4-FFF2-40B4-BE49-F238E27FC236}">
              <a16:creationId xmlns:a16="http://schemas.microsoft.com/office/drawing/2014/main" id="{CC23C139-9DD4-4991-ABF4-A7C0F8D7503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41" name="Text Box 5">
          <a:extLst>
            <a:ext uri="{FF2B5EF4-FFF2-40B4-BE49-F238E27FC236}">
              <a16:creationId xmlns:a16="http://schemas.microsoft.com/office/drawing/2014/main" id="{67BD210C-7CEB-4A58-B53A-BBF78A735D1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42" name="Text Box 5">
          <a:extLst>
            <a:ext uri="{FF2B5EF4-FFF2-40B4-BE49-F238E27FC236}">
              <a16:creationId xmlns:a16="http://schemas.microsoft.com/office/drawing/2014/main" id="{327F2474-63C2-434E-836A-C64F87F4F2A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43" name="Text Box 5">
          <a:extLst>
            <a:ext uri="{FF2B5EF4-FFF2-40B4-BE49-F238E27FC236}">
              <a16:creationId xmlns:a16="http://schemas.microsoft.com/office/drawing/2014/main" id="{4B713BB1-F71B-448F-B33D-87D0C3C1844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269" name="Text Box 5">
          <a:extLst>
            <a:ext uri="{FF2B5EF4-FFF2-40B4-BE49-F238E27FC236}">
              <a16:creationId xmlns:a16="http://schemas.microsoft.com/office/drawing/2014/main" id="{8A48A942-5B0D-4F4E-9080-4D8163936ECB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270" name="Text Box 5">
          <a:extLst>
            <a:ext uri="{FF2B5EF4-FFF2-40B4-BE49-F238E27FC236}">
              <a16:creationId xmlns:a16="http://schemas.microsoft.com/office/drawing/2014/main" id="{01554EAF-8724-4DDF-8B64-D5A11FB19874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271" name="Text Box 5">
          <a:extLst>
            <a:ext uri="{FF2B5EF4-FFF2-40B4-BE49-F238E27FC236}">
              <a16:creationId xmlns:a16="http://schemas.microsoft.com/office/drawing/2014/main" id="{F48C2099-DDF3-4DCB-96CB-9580D619FF38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272" name="Text Box 5">
          <a:extLst>
            <a:ext uri="{FF2B5EF4-FFF2-40B4-BE49-F238E27FC236}">
              <a16:creationId xmlns:a16="http://schemas.microsoft.com/office/drawing/2014/main" id="{E88B879E-026B-4CB8-94DC-8F55E500F573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273" name="Text Box 5">
          <a:extLst>
            <a:ext uri="{FF2B5EF4-FFF2-40B4-BE49-F238E27FC236}">
              <a16:creationId xmlns:a16="http://schemas.microsoft.com/office/drawing/2014/main" id="{DFBD231E-85AB-4CDD-891B-36F247649567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274" name="Text Box 5">
          <a:extLst>
            <a:ext uri="{FF2B5EF4-FFF2-40B4-BE49-F238E27FC236}">
              <a16:creationId xmlns:a16="http://schemas.microsoft.com/office/drawing/2014/main" id="{8C4FEC8B-70B5-47B0-8017-D4212DD328BF}"/>
            </a:ext>
          </a:extLst>
        </xdr:cNvPr>
        <xdr:cNvSpPr txBox="1">
          <a:spLocks noChangeArrowheads="1"/>
        </xdr:cNvSpPr>
      </xdr:nvSpPr>
      <xdr:spPr bwMode="auto">
        <a:xfrm>
          <a:off x="2000250" y="381000"/>
          <a:ext cx="7620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44" name="Text Box 5">
          <a:extLst>
            <a:ext uri="{FF2B5EF4-FFF2-40B4-BE49-F238E27FC236}">
              <a16:creationId xmlns:a16="http://schemas.microsoft.com/office/drawing/2014/main" id="{66E4E99A-8AF2-4FD9-AF73-2159D431FCC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45" name="Text Box 5">
          <a:extLst>
            <a:ext uri="{FF2B5EF4-FFF2-40B4-BE49-F238E27FC236}">
              <a16:creationId xmlns:a16="http://schemas.microsoft.com/office/drawing/2014/main" id="{98D0A02A-131E-40B4-9ED5-5275A1AC0C9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46" name="Text Box 5">
          <a:extLst>
            <a:ext uri="{FF2B5EF4-FFF2-40B4-BE49-F238E27FC236}">
              <a16:creationId xmlns:a16="http://schemas.microsoft.com/office/drawing/2014/main" id="{C90FD2D4-07D5-4E4C-93E1-93DFBC7AE50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49" name="Text Box 5">
          <a:extLst>
            <a:ext uri="{FF2B5EF4-FFF2-40B4-BE49-F238E27FC236}">
              <a16:creationId xmlns:a16="http://schemas.microsoft.com/office/drawing/2014/main" id="{A1EF4A9B-EDA1-4792-8AA2-D336A980902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50" name="Text Box 5">
          <a:extLst>
            <a:ext uri="{FF2B5EF4-FFF2-40B4-BE49-F238E27FC236}">
              <a16:creationId xmlns:a16="http://schemas.microsoft.com/office/drawing/2014/main" id="{2A36603F-C543-41B4-AC46-C4442FBC3F7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051" name="Text Box 5">
          <a:extLst>
            <a:ext uri="{FF2B5EF4-FFF2-40B4-BE49-F238E27FC236}">
              <a16:creationId xmlns:a16="http://schemas.microsoft.com/office/drawing/2014/main" id="{6BB35064-0098-4B19-949E-5823D5BA0B8F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52" name="Text Box 5">
          <a:extLst>
            <a:ext uri="{FF2B5EF4-FFF2-40B4-BE49-F238E27FC236}">
              <a16:creationId xmlns:a16="http://schemas.microsoft.com/office/drawing/2014/main" id="{928F56E8-502E-4E24-B139-DCB9E6961BB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53" name="Text Box 5">
          <a:extLst>
            <a:ext uri="{FF2B5EF4-FFF2-40B4-BE49-F238E27FC236}">
              <a16:creationId xmlns:a16="http://schemas.microsoft.com/office/drawing/2014/main" id="{D19E2FCD-2979-4389-B6E0-42A9840E020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54" name="Text Box 5">
          <a:extLst>
            <a:ext uri="{FF2B5EF4-FFF2-40B4-BE49-F238E27FC236}">
              <a16:creationId xmlns:a16="http://schemas.microsoft.com/office/drawing/2014/main" id="{5E3B2080-04FD-4171-A6DE-59DCFCD9F14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55" name="Text Box 5">
          <a:extLst>
            <a:ext uri="{FF2B5EF4-FFF2-40B4-BE49-F238E27FC236}">
              <a16:creationId xmlns:a16="http://schemas.microsoft.com/office/drawing/2014/main" id="{B70916FD-38D4-4D06-B71B-6F85247A53B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56" name="Text Box 5">
          <a:extLst>
            <a:ext uri="{FF2B5EF4-FFF2-40B4-BE49-F238E27FC236}">
              <a16:creationId xmlns:a16="http://schemas.microsoft.com/office/drawing/2014/main" id="{413788A6-461A-4C72-B4F4-D395A0FC7CF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057" name="Text Box 5">
          <a:extLst>
            <a:ext uri="{FF2B5EF4-FFF2-40B4-BE49-F238E27FC236}">
              <a16:creationId xmlns:a16="http://schemas.microsoft.com/office/drawing/2014/main" id="{91822C22-0B3B-4947-B57A-E9B4FB906943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287" name="Line 4">
          <a:extLst>
            <a:ext uri="{FF2B5EF4-FFF2-40B4-BE49-F238E27FC236}">
              <a16:creationId xmlns:a16="http://schemas.microsoft.com/office/drawing/2014/main" id="{58CD7A2D-DDFA-44CA-B62B-14F6454DDBF3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288" name="Line 4">
          <a:extLst>
            <a:ext uri="{FF2B5EF4-FFF2-40B4-BE49-F238E27FC236}">
              <a16:creationId xmlns:a16="http://schemas.microsoft.com/office/drawing/2014/main" id="{DF6E9609-6BC1-456C-A654-564DBA739AFD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58" name="Text Box 5">
          <a:extLst>
            <a:ext uri="{FF2B5EF4-FFF2-40B4-BE49-F238E27FC236}">
              <a16:creationId xmlns:a16="http://schemas.microsoft.com/office/drawing/2014/main" id="{6DC291C8-9D01-491E-9C33-1D6F0C791FE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65" name="Text Box 5">
          <a:extLst>
            <a:ext uri="{FF2B5EF4-FFF2-40B4-BE49-F238E27FC236}">
              <a16:creationId xmlns:a16="http://schemas.microsoft.com/office/drawing/2014/main" id="{31EA5531-9C37-41D4-8096-2F53BE57FB8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66" name="Text Box 5">
          <a:extLst>
            <a:ext uri="{FF2B5EF4-FFF2-40B4-BE49-F238E27FC236}">
              <a16:creationId xmlns:a16="http://schemas.microsoft.com/office/drawing/2014/main" id="{48CCA13F-AEEA-42C1-A727-C8EF4CD905B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67" name="Text Box 5">
          <a:extLst>
            <a:ext uri="{FF2B5EF4-FFF2-40B4-BE49-F238E27FC236}">
              <a16:creationId xmlns:a16="http://schemas.microsoft.com/office/drawing/2014/main" id="{365BA339-52B7-4E63-83FC-A6561613D99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68" name="Text Box 5">
          <a:extLst>
            <a:ext uri="{FF2B5EF4-FFF2-40B4-BE49-F238E27FC236}">
              <a16:creationId xmlns:a16="http://schemas.microsoft.com/office/drawing/2014/main" id="{8CC7BB52-91B2-42D9-A867-9F85756316A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69" name="Text Box 5">
          <a:extLst>
            <a:ext uri="{FF2B5EF4-FFF2-40B4-BE49-F238E27FC236}">
              <a16:creationId xmlns:a16="http://schemas.microsoft.com/office/drawing/2014/main" id="{B8C94F0F-3F42-44B5-9DCB-2C7BF5EF785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70" name="Text Box 5">
          <a:extLst>
            <a:ext uri="{FF2B5EF4-FFF2-40B4-BE49-F238E27FC236}">
              <a16:creationId xmlns:a16="http://schemas.microsoft.com/office/drawing/2014/main" id="{F43B9DAE-64F4-4300-8CDF-48EDF1A4D88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71" name="Text Box 5">
          <a:extLst>
            <a:ext uri="{FF2B5EF4-FFF2-40B4-BE49-F238E27FC236}">
              <a16:creationId xmlns:a16="http://schemas.microsoft.com/office/drawing/2014/main" id="{F8868B14-4749-43C0-9F99-C4A5A7761ED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72" name="Text Box 5">
          <a:extLst>
            <a:ext uri="{FF2B5EF4-FFF2-40B4-BE49-F238E27FC236}">
              <a16:creationId xmlns:a16="http://schemas.microsoft.com/office/drawing/2014/main" id="{3B98C848-1CEB-4DA4-93B7-A35950CB960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73" name="Text Box 5">
          <a:extLst>
            <a:ext uri="{FF2B5EF4-FFF2-40B4-BE49-F238E27FC236}">
              <a16:creationId xmlns:a16="http://schemas.microsoft.com/office/drawing/2014/main" id="{50573A60-F0F2-4ADC-B2BE-6FCC493F761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299" name="Text Box 5">
          <a:extLst>
            <a:ext uri="{FF2B5EF4-FFF2-40B4-BE49-F238E27FC236}">
              <a16:creationId xmlns:a16="http://schemas.microsoft.com/office/drawing/2014/main" id="{D3C1A444-626C-4AC2-8B39-10B0DBA81EC9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300" name="Text Box 5">
          <a:extLst>
            <a:ext uri="{FF2B5EF4-FFF2-40B4-BE49-F238E27FC236}">
              <a16:creationId xmlns:a16="http://schemas.microsoft.com/office/drawing/2014/main" id="{C26C21DD-ADFC-4458-AE09-E670461A0DF5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301" name="Text Box 5">
          <a:extLst>
            <a:ext uri="{FF2B5EF4-FFF2-40B4-BE49-F238E27FC236}">
              <a16:creationId xmlns:a16="http://schemas.microsoft.com/office/drawing/2014/main" id="{9EA3634F-524B-4C6F-93C9-7D0ABB044797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302" name="Text Box 5">
          <a:extLst>
            <a:ext uri="{FF2B5EF4-FFF2-40B4-BE49-F238E27FC236}">
              <a16:creationId xmlns:a16="http://schemas.microsoft.com/office/drawing/2014/main" id="{DB9607A7-18D2-471A-8F27-FCEAD248B6A8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303" name="Text Box 5">
          <a:extLst>
            <a:ext uri="{FF2B5EF4-FFF2-40B4-BE49-F238E27FC236}">
              <a16:creationId xmlns:a16="http://schemas.microsoft.com/office/drawing/2014/main" id="{D038F980-FB8C-4327-BE5E-2F1516254170}"/>
            </a:ext>
          </a:extLst>
        </xdr:cNvPr>
        <xdr:cNvSpPr txBox="1">
          <a:spLocks noChangeArrowheads="1"/>
        </xdr:cNvSpPr>
      </xdr:nvSpPr>
      <xdr:spPr bwMode="auto">
        <a:xfrm>
          <a:off x="2114550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304" name="Text Box 5">
          <a:extLst>
            <a:ext uri="{FF2B5EF4-FFF2-40B4-BE49-F238E27FC236}">
              <a16:creationId xmlns:a16="http://schemas.microsoft.com/office/drawing/2014/main" id="{9031132D-D549-4E82-B9E5-170DB7A5D93F}"/>
            </a:ext>
          </a:extLst>
        </xdr:cNvPr>
        <xdr:cNvSpPr txBox="1">
          <a:spLocks noChangeArrowheads="1"/>
        </xdr:cNvSpPr>
      </xdr:nvSpPr>
      <xdr:spPr bwMode="auto">
        <a:xfrm>
          <a:off x="2000250" y="381000"/>
          <a:ext cx="76200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74" name="Text Box 5">
          <a:extLst>
            <a:ext uri="{FF2B5EF4-FFF2-40B4-BE49-F238E27FC236}">
              <a16:creationId xmlns:a16="http://schemas.microsoft.com/office/drawing/2014/main" id="{BA8975B1-D262-437B-BEB9-01CB4C316D6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75" name="Text Box 5">
          <a:extLst>
            <a:ext uri="{FF2B5EF4-FFF2-40B4-BE49-F238E27FC236}">
              <a16:creationId xmlns:a16="http://schemas.microsoft.com/office/drawing/2014/main" id="{AAC9E18B-23F2-40D2-A7D8-BABEF47EA80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76" name="Text Box 5">
          <a:extLst>
            <a:ext uri="{FF2B5EF4-FFF2-40B4-BE49-F238E27FC236}">
              <a16:creationId xmlns:a16="http://schemas.microsoft.com/office/drawing/2014/main" id="{87FAEBF1-E5E8-4A09-9D8D-1F465E431FA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79" name="Text Box 5">
          <a:extLst>
            <a:ext uri="{FF2B5EF4-FFF2-40B4-BE49-F238E27FC236}">
              <a16:creationId xmlns:a16="http://schemas.microsoft.com/office/drawing/2014/main" id="{8E90320A-2985-42C0-AD60-A87F7F301F9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80" name="Text Box 5">
          <a:extLst>
            <a:ext uri="{FF2B5EF4-FFF2-40B4-BE49-F238E27FC236}">
              <a16:creationId xmlns:a16="http://schemas.microsoft.com/office/drawing/2014/main" id="{9C921718-2A59-4092-A7A3-0148B3FAE63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081" name="Text Box 5">
          <a:extLst>
            <a:ext uri="{FF2B5EF4-FFF2-40B4-BE49-F238E27FC236}">
              <a16:creationId xmlns:a16="http://schemas.microsoft.com/office/drawing/2014/main" id="{D81B196F-ABDA-48A0-9DE5-6BD0816813F7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82" name="Text Box 5">
          <a:extLst>
            <a:ext uri="{FF2B5EF4-FFF2-40B4-BE49-F238E27FC236}">
              <a16:creationId xmlns:a16="http://schemas.microsoft.com/office/drawing/2014/main" id="{0234EDDF-2AC6-454C-826B-4B76EAC01F4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83" name="Text Box 5">
          <a:extLst>
            <a:ext uri="{FF2B5EF4-FFF2-40B4-BE49-F238E27FC236}">
              <a16:creationId xmlns:a16="http://schemas.microsoft.com/office/drawing/2014/main" id="{EEFC5698-891D-46DC-A035-64ED14798F5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84" name="Text Box 5">
          <a:extLst>
            <a:ext uri="{FF2B5EF4-FFF2-40B4-BE49-F238E27FC236}">
              <a16:creationId xmlns:a16="http://schemas.microsoft.com/office/drawing/2014/main" id="{76A62AB7-1E9E-4C0C-9F58-A10E7D6C927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85" name="Text Box 5">
          <a:extLst>
            <a:ext uri="{FF2B5EF4-FFF2-40B4-BE49-F238E27FC236}">
              <a16:creationId xmlns:a16="http://schemas.microsoft.com/office/drawing/2014/main" id="{12444449-CF53-47A1-B9E6-516CFEF46C6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86" name="Text Box 5">
          <a:extLst>
            <a:ext uri="{FF2B5EF4-FFF2-40B4-BE49-F238E27FC236}">
              <a16:creationId xmlns:a16="http://schemas.microsoft.com/office/drawing/2014/main" id="{653911DE-6A10-4FFB-9815-AFB10C3C7866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087" name="Text Box 5">
          <a:extLst>
            <a:ext uri="{FF2B5EF4-FFF2-40B4-BE49-F238E27FC236}">
              <a16:creationId xmlns:a16="http://schemas.microsoft.com/office/drawing/2014/main" id="{712BA216-B6AF-4B0F-B6D3-F93A84CDB068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317" name="Line 4">
          <a:extLst>
            <a:ext uri="{FF2B5EF4-FFF2-40B4-BE49-F238E27FC236}">
              <a16:creationId xmlns:a16="http://schemas.microsoft.com/office/drawing/2014/main" id="{F161DF06-41C4-472D-A774-A13453326704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318" name="Line 4">
          <a:extLst>
            <a:ext uri="{FF2B5EF4-FFF2-40B4-BE49-F238E27FC236}">
              <a16:creationId xmlns:a16="http://schemas.microsoft.com/office/drawing/2014/main" id="{8A611CDB-85CE-4D10-AA5E-D75968FDABC5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88" name="Text Box 5">
          <a:extLst>
            <a:ext uri="{FF2B5EF4-FFF2-40B4-BE49-F238E27FC236}">
              <a16:creationId xmlns:a16="http://schemas.microsoft.com/office/drawing/2014/main" id="{186A0CD6-FD7F-4012-BA2E-1FCF6980B5C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89" name="Text Box 5">
          <a:extLst>
            <a:ext uri="{FF2B5EF4-FFF2-40B4-BE49-F238E27FC236}">
              <a16:creationId xmlns:a16="http://schemas.microsoft.com/office/drawing/2014/main" id="{4E556B1B-DB6B-40DF-981E-06097F567C4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90" name="Text Box 5">
          <a:extLst>
            <a:ext uri="{FF2B5EF4-FFF2-40B4-BE49-F238E27FC236}">
              <a16:creationId xmlns:a16="http://schemas.microsoft.com/office/drawing/2014/main" id="{B4D1839B-CA51-4795-976E-DBBD7A356EF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91" name="Text Box 5">
          <a:extLst>
            <a:ext uri="{FF2B5EF4-FFF2-40B4-BE49-F238E27FC236}">
              <a16:creationId xmlns:a16="http://schemas.microsoft.com/office/drawing/2014/main" id="{2A05117A-2B86-4366-8CE0-7731DA7E3CE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92" name="Text Box 5">
          <a:extLst>
            <a:ext uri="{FF2B5EF4-FFF2-40B4-BE49-F238E27FC236}">
              <a16:creationId xmlns:a16="http://schemas.microsoft.com/office/drawing/2014/main" id="{8A841A4A-EACC-4F83-B937-EF953FF881E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93" name="Text Box 5">
          <a:extLst>
            <a:ext uri="{FF2B5EF4-FFF2-40B4-BE49-F238E27FC236}">
              <a16:creationId xmlns:a16="http://schemas.microsoft.com/office/drawing/2014/main" id="{E145612C-C34E-4526-A2AF-0BA7A40FD68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94" name="Text Box 5">
          <a:extLst>
            <a:ext uri="{FF2B5EF4-FFF2-40B4-BE49-F238E27FC236}">
              <a16:creationId xmlns:a16="http://schemas.microsoft.com/office/drawing/2014/main" id="{22971573-4579-4575-A659-D6277C73A40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95" name="Text Box 5">
          <a:extLst>
            <a:ext uri="{FF2B5EF4-FFF2-40B4-BE49-F238E27FC236}">
              <a16:creationId xmlns:a16="http://schemas.microsoft.com/office/drawing/2014/main" id="{0D36C6F6-8EDF-43D9-A72A-CB4F2193588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96" name="Text Box 5">
          <a:extLst>
            <a:ext uri="{FF2B5EF4-FFF2-40B4-BE49-F238E27FC236}">
              <a16:creationId xmlns:a16="http://schemas.microsoft.com/office/drawing/2014/main" id="{FD6B6129-1F47-42F2-BC3C-7A28D5DA1E1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097" name="Text Box 5">
          <a:extLst>
            <a:ext uri="{FF2B5EF4-FFF2-40B4-BE49-F238E27FC236}">
              <a16:creationId xmlns:a16="http://schemas.microsoft.com/office/drawing/2014/main" id="{026C4E31-1731-41B0-8B53-ADA1210CE1E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98" name="Text Box 5">
          <a:extLst>
            <a:ext uri="{FF2B5EF4-FFF2-40B4-BE49-F238E27FC236}">
              <a16:creationId xmlns:a16="http://schemas.microsoft.com/office/drawing/2014/main" id="{DEA7A0C8-A967-46CF-B0EE-44669F3DCC18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099" name="Text Box 5">
          <a:extLst>
            <a:ext uri="{FF2B5EF4-FFF2-40B4-BE49-F238E27FC236}">
              <a16:creationId xmlns:a16="http://schemas.microsoft.com/office/drawing/2014/main" id="{F3AC09A8-A4EE-434B-9D64-58077A6BE5F0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00" name="Text Box 5">
          <a:extLst>
            <a:ext uri="{FF2B5EF4-FFF2-40B4-BE49-F238E27FC236}">
              <a16:creationId xmlns:a16="http://schemas.microsoft.com/office/drawing/2014/main" id="{0375E3EF-1D78-43EF-B42F-D84B8C0B18C4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01" name="Text Box 5">
          <a:extLst>
            <a:ext uri="{FF2B5EF4-FFF2-40B4-BE49-F238E27FC236}">
              <a16:creationId xmlns:a16="http://schemas.microsoft.com/office/drawing/2014/main" id="{8DDF765C-B828-48E5-96FA-D4F99A2F32BF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02" name="Text Box 5">
          <a:extLst>
            <a:ext uri="{FF2B5EF4-FFF2-40B4-BE49-F238E27FC236}">
              <a16:creationId xmlns:a16="http://schemas.microsoft.com/office/drawing/2014/main" id="{59C82B4C-6EE2-4CFD-9042-D887DEFC0CAB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103" name="Text Box 5">
          <a:extLst>
            <a:ext uri="{FF2B5EF4-FFF2-40B4-BE49-F238E27FC236}">
              <a16:creationId xmlns:a16="http://schemas.microsoft.com/office/drawing/2014/main" id="{672C9083-961E-4D07-BD5C-08FD71707E30}"/>
            </a:ext>
          </a:extLst>
        </xdr:cNvPr>
        <xdr:cNvSpPr txBox="1">
          <a:spLocks noChangeArrowheads="1"/>
        </xdr:cNvSpPr>
      </xdr:nvSpPr>
      <xdr:spPr bwMode="auto">
        <a:xfrm>
          <a:off x="1943100" y="381000"/>
          <a:ext cx="7810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04" name="Text Box 5">
          <a:extLst>
            <a:ext uri="{FF2B5EF4-FFF2-40B4-BE49-F238E27FC236}">
              <a16:creationId xmlns:a16="http://schemas.microsoft.com/office/drawing/2014/main" id="{59236901-E941-4A8D-8CA2-EC75FE30C1C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05" name="Text Box 5">
          <a:extLst>
            <a:ext uri="{FF2B5EF4-FFF2-40B4-BE49-F238E27FC236}">
              <a16:creationId xmlns:a16="http://schemas.microsoft.com/office/drawing/2014/main" id="{239D9B4E-1EB3-4204-B6D3-CF3A23864F8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06" name="Text Box 5">
          <a:extLst>
            <a:ext uri="{FF2B5EF4-FFF2-40B4-BE49-F238E27FC236}">
              <a16:creationId xmlns:a16="http://schemas.microsoft.com/office/drawing/2014/main" id="{0541D8AA-8CC8-42CF-8C80-CA4B608CEA0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09" name="Text Box 5">
          <a:extLst>
            <a:ext uri="{FF2B5EF4-FFF2-40B4-BE49-F238E27FC236}">
              <a16:creationId xmlns:a16="http://schemas.microsoft.com/office/drawing/2014/main" id="{EB2DE8A5-76C2-4099-8D13-830FDB3F931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10" name="Text Box 5">
          <a:extLst>
            <a:ext uri="{FF2B5EF4-FFF2-40B4-BE49-F238E27FC236}">
              <a16:creationId xmlns:a16="http://schemas.microsoft.com/office/drawing/2014/main" id="{C42B4ADD-483F-4E09-AAD0-882CBE6E6CC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111" name="Text Box 5">
          <a:extLst>
            <a:ext uri="{FF2B5EF4-FFF2-40B4-BE49-F238E27FC236}">
              <a16:creationId xmlns:a16="http://schemas.microsoft.com/office/drawing/2014/main" id="{BA22368B-0B96-4849-AD2F-0D09CA035180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12" name="Text Box 5">
          <a:extLst>
            <a:ext uri="{FF2B5EF4-FFF2-40B4-BE49-F238E27FC236}">
              <a16:creationId xmlns:a16="http://schemas.microsoft.com/office/drawing/2014/main" id="{0DC5F8EB-1F2E-4D9B-A2AB-9908B07B831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13" name="Text Box 5">
          <a:extLst>
            <a:ext uri="{FF2B5EF4-FFF2-40B4-BE49-F238E27FC236}">
              <a16:creationId xmlns:a16="http://schemas.microsoft.com/office/drawing/2014/main" id="{F1346C4C-0FC4-46A8-AEBA-075B8759B3F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14" name="Text Box 5">
          <a:extLst>
            <a:ext uri="{FF2B5EF4-FFF2-40B4-BE49-F238E27FC236}">
              <a16:creationId xmlns:a16="http://schemas.microsoft.com/office/drawing/2014/main" id="{D650F6D5-82E5-451F-801C-419D563ACDC4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15" name="Text Box 5">
          <a:extLst>
            <a:ext uri="{FF2B5EF4-FFF2-40B4-BE49-F238E27FC236}">
              <a16:creationId xmlns:a16="http://schemas.microsoft.com/office/drawing/2014/main" id="{17008C99-F96B-4951-B0A6-6E0915A30AA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16" name="Text Box 5">
          <a:extLst>
            <a:ext uri="{FF2B5EF4-FFF2-40B4-BE49-F238E27FC236}">
              <a16:creationId xmlns:a16="http://schemas.microsoft.com/office/drawing/2014/main" id="{637DE3DF-1958-415C-A1EE-2CBF0793D691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117" name="Text Box 5">
          <a:extLst>
            <a:ext uri="{FF2B5EF4-FFF2-40B4-BE49-F238E27FC236}">
              <a16:creationId xmlns:a16="http://schemas.microsoft.com/office/drawing/2014/main" id="{8C108998-0817-4667-9E8D-F11B2CF9D84A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347" name="Line 4">
          <a:extLst>
            <a:ext uri="{FF2B5EF4-FFF2-40B4-BE49-F238E27FC236}">
              <a16:creationId xmlns:a16="http://schemas.microsoft.com/office/drawing/2014/main" id="{A1560546-F254-4A9F-8B94-E0B6F835C474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638175</xdr:colOff>
      <xdr:row>2</xdr:row>
      <xdr:rowOff>0</xdr:rowOff>
    </xdr:from>
    <xdr:to>
      <xdr:col>0</xdr:col>
      <xdr:colOff>257175</xdr:colOff>
      <xdr:row>2</xdr:row>
      <xdr:rowOff>0</xdr:rowOff>
    </xdr:to>
    <xdr:sp macro="" textlink="">
      <xdr:nvSpPr>
        <xdr:cNvPr id="337348" name="Line 4">
          <a:extLst>
            <a:ext uri="{FF2B5EF4-FFF2-40B4-BE49-F238E27FC236}">
              <a16:creationId xmlns:a16="http://schemas.microsoft.com/office/drawing/2014/main" id="{53D72E4A-8F26-4876-82AE-AE8EA6114D18}"/>
            </a:ext>
          </a:extLst>
        </xdr:cNvPr>
        <xdr:cNvSpPr>
          <a:spLocks noChangeShapeType="1"/>
        </xdr:cNvSpPr>
      </xdr:nvSpPr>
      <xdr:spPr bwMode="auto">
        <a:xfrm>
          <a:off x="257175" y="3810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18" name="Text Box 5">
          <a:extLst>
            <a:ext uri="{FF2B5EF4-FFF2-40B4-BE49-F238E27FC236}">
              <a16:creationId xmlns:a16="http://schemas.microsoft.com/office/drawing/2014/main" id="{91249B4F-27C1-4D61-AC67-7EADA924234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19" name="Text Box 5">
          <a:extLst>
            <a:ext uri="{FF2B5EF4-FFF2-40B4-BE49-F238E27FC236}">
              <a16:creationId xmlns:a16="http://schemas.microsoft.com/office/drawing/2014/main" id="{85060AC0-9C65-4371-A754-5BEC3E1F513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20" name="Text Box 5">
          <a:extLst>
            <a:ext uri="{FF2B5EF4-FFF2-40B4-BE49-F238E27FC236}">
              <a16:creationId xmlns:a16="http://schemas.microsoft.com/office/drawing/2014/main" id="{FA49CBBB-9C8D-49BD-8431-EE996F7D35A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21" name="Text Box 5">
          <a:extLst>
            <a:ext uri="{FF2B5EF4-FFF2-40B4-BE49-F238E27FC236}">
              <a16:creationId xmlns:a16="http://schemas.microsoft.com/office/drawing/2014/main" id="{B7278A52-4CCA-4D2B-8CDB-485D792BD70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22" name="Text Box 5">
          <a:extLst>
            <a:ext uri="{FF2B5EF4-FFF2-40B4-BE49-F238E27FC236}">
              <a16:creationId xmlns:a16="http://schemas.microsoft.com/office/drawing/2014/main" id="{813F4871-CA41-4FA0-96EC-7842F9C6045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23" name="Text Box 5">
          <a:extLst>
            <a:ext uri="{FF2B5EF4-FFF2-40B4-BE49-F238E27FC236}">
              <a16:creationId xmlns:a16="http://schemas.microsoft.com/office/drawing/2014/main" id="{14A10137-BACF-4E87-A30C-40211F963F70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24" name="Text Box 5">
          <a:extLst>
            <a:ext uri="{FF2B5EF4-FFF2-40B4-BE49-F238E27FC236}">
              <a16:creationId xmlns:a16="http://schemas.microsoft.com/office/drawing/2014/main" id="{427F99C0-C82E-4494-B095-E4A9E9257FE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25" name="Text Box 5">
          <a:extLst>
            <a:ext uri="{FF2B5EF4-FFF2-40B4-BE49-F238E27FC236}">
              <a16:creationId xmlns:a16="http://schemas.microsoft.com/office/drawing/2014/main" id="{EA03F01B-64F1-44A5-9085-BCC23603427D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26" name="Text Box 5">
          <a:extLst>
            <a:ext uri="{FF2B5EF4-FFF2-40B4-BE49-F238E27FC236}">
              <a16:creationId xmlns:a16="http://schemas.microsoft.com/office/drawing/2014/main" id="{3671A201-0380-41C5-825F-32CEA8369598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27" name="Text Box 5">
          <a:extLst>
            <a:ext uri="{FF2B5EF4-FFF2-40B4-BE49-F238E27FC236}">
              <a16:creationId xmlns:a16="http://schemas.microsoft.com/office/drawing/2014/main" id="{193AC644-5D08-424E-B2F4-F166FA183D03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28" name="Text Box 5">
          <a:extLst>
            <a:ext uri="{FF2B5EF4-FFF2-40B4-BE49-F238E27FC236}">
              <a16:creationId xmlns:a16="http://schemas.microsoft.com/office/drawing/2014/main" id="{31006F7B-4A0B-4B25-8090-F771170C6C5E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29" name="Text Box 5">
          <a:extLst>
            <a:ext uri="{FF2B5EF4-FFF2-40B4-BE49-F238E27FC236}">
              <a16:creationId xmlns:a16="http://schemas.microsoft.com/office/drawing/2014/main" id="{A3F75219-6938-4DF2-9441-D217A1E35C50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30" name="Text Box 5">
          <a:extLst>
            <a:ext uri="{FF2B5EF4-FFF2-40B4-BE49-F238E27FC236}">
              <a16:creationId xmlns:a16="http://schemas.microsoft.com/office/drawing/2014/main" id="{21090167-FBB8-4197-BD63-BA009EC4AE15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31" name="Text Box 5">
          <a:extLst>
            <a:ext uri="{FF2B5EF4-FFF2-40B4-BE49-F238E27FC236}">
              <a16:creationId xmlns:a16="http://schemas.microsoft.com/office/drawing/2014/main" id="{363C563E-2DFE-4593-80CE-6039A9CBE974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381000</xdr:colOff>
      <xdr:row>2</xdr:row>
      <xdr:rowOff>180975</xdr:rowOff>
    </xdr:to>
    <xdr:sp macro="" textlink="">
      <xdr:nvSpPr>
        <xdr:cNvPr id="337132" name="Text Box 5">
          <a:extLst>
            <a:ext uri="{FF2B5EF4-FFF2-40B4-BE49-F238E27FC236}">
              <a16:creationId xmlns:a16="http://schemas.microsoft.com/office/drawing/2014/main" id="{7461A01D-36ED-4519-B053-892454C58030}"/>
            </a:ext>
          </a:extLst>
        </xdr:cNvPr>
        <xdr:cNvSpPr txBox="1">
          <a:spLocks noChangeArrowheads="1"/>
        </xdr:cNvSpPr>
      </xdr:nvSpPr>
      <xdr:spPr bwMode="auto">
        <a:xfrm>
          <a:off x="2105025" y="381000"/>
          <a:ext cx="381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133" name="Text Box 5">
          <a:extLst>
            <a:ext uri="{FF2B5EF4-FFF2-40B4-BE49-F238E27FC236}">
              <a16:creationId xmlns:a16="http://schemas.microsoft.com/office/drawing/2014/main" id="{65FC6AF8-F216-4B00-BB69-6317A7535541}"/>
            </a:ext>
          </a:extLst>
        </xdr:cNvPr>
        <xdr:cNvSpPr txBox="1">
          <a:spLocks noChangeArrowheads="1"/>
        </xdr:cNvSpPr>
      </xdr:nvSpPr>
      <xdr:spPr bwMode="auto">
        <a:xfrm>
          <a:off x="1943100" y="381000"/>
          <a:ext cx="7810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34" name="Text Box 5">
          <a:extLst>
            <a:ext uri="{FF2B5EF4-FFF2-40B4-BE49-F238E27FC236}">
              <a16:creationId xmlns:a16="http://schemas.microsoft.com/office/drawing/2014/main" id="{50E2B6D7-23B5-40F2-8BC4-5CFC9767D302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35" name="Text Box 5">
          <a:extLst>
            <a:ext uri="{FF2B5EF4-FFF2-40B4-BE49-F238E27FC236}">
              <a16:creationId xmlns:a16="http://schemas.microsoft.com/office/drawing/2014/main" id="{90367EF1-C792-4783-B850-908DA3331CBB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36" name="Text Box 5">
          <a:extLst>
            <a:ext uri="{FF2B5EF4-FFF2-40B4-BE49-F238E27FC236}">
              <a16:creationId xmlns:a16="http://schemas.microsoft.com/office/drawing/2014/main" id="{3CA8111B-DD0A-4352-9127-69FF44F4D985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39" name="Text Box 5">
          <a:extLst>
            <a:ext uri="{FF2B5EF4-FFF2-40B4-BE49-F238E27FC236}">
              <a16:creationId xmlns:a16="http://schemas.microsoft.com/office/drawing/2014/main" id="{92240FA6-3419-4AFD-BA74-62B7C67172D7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40" name="Text Box 5">
          <a:extLst>
            <a:ext uri="{FF2B5EF4-FFF2-40B4-BE49-F238E27FC236}">
              <a16:creationId xmlns:a16="http://schemas.microsoft.com/office/drawing/2014/main" id="{210B00CC-5C24-45C7-BCB8-BB301F6881DA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141" name="Text Box 5">
          <a:extLst>
            <a:ext uri="{FF2B5EF4-FFF2-40B4-BE49-F238E27FC236}">
              <a16:creationId xmlns:a16="http://schemas.microsoft.com/office/drawing/2014/main" id="{2D81F0FC-CCD0-4E1D-BDE9-66A10BCCCCA0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42" name="Text Box 5">
          <a:extLst>
            <a:ext uri="{FF2B5EF4-FFF2-40B4-BE49-F238E27FC236}">
              <a16:creationId xmlns:a16="http://schemas.microsoft.com/office/drawing/2014/main" id="{08A306DB-F237-4451-BB86-B4BCD3613509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43" name="Text Box 5">
          <a:extLst>
            <a:ext uri="{FF2B5EF4-FFF2-40B4-BE49-F238E27FC236}">
              <a16:creationId xmlns:a16="http://schemas.microsoft.com/office/drawing/2014/main" id="{DEDB5ADF-B5B5-4C28-BD23-AC4F8F32330F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44" name="Text Box 5">
          <a:extLst>
            <a:ext uri="{FF2B5EF4-FFF2-40B4-BE49-F238E27FC236}">
              <a16:creationId xmlns:a16="http://schemas.microsoft.com/office/drawing/2014/main" id="{D85BEDDB-1FD1-49E1-AA24-7F84270C482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45" name="Text Box 5">
          <a:extLst>
            <a:ext uri="{FF2B5EF4-FFF2-40B4-BE49-F238E27FC236}">
              <a16:creationId xmlns:a16="http://schemas.microsoft.com/office/drawing/2014/main" id="{2B9BB679-28C7-44D4-B95C-1933B5E92CEC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381000</xdr:colOff>
      <xdr:row>2</xdr:row>
      <xdr:rowOff>180975</xdr:rowOff>
    </xdr:to>
    <xdr:sp macro="" textlink="">
      <xdr:nvSpPr>
        <xdr:cNvPr id="337146" name="Text Box 5">
          <a:extLst>
            <a:ext uri="{FF2B5EF4-FFF2-40B4-BE49-F238E27FC236}">
              <a16:creationId xmlns:a16="http://schemas.microsoft.com/office/drawing/2014/main" id="{738AFE79-F6F1-4D6B-8812-8CDE9161D80E}"/>
            </a:ext>
          </a:extLst>
        </xdr:cNvPr>
        <xdr:cNvSpPr txBox="1">
          <a:spLocks noChangeArrowheads="1"/>
        </xdr:cNvSpPr>
      </xdr:nvSpPr>
      <xdr:spPr bwMode="auto">
        <a:xfrm>
          <a:off x="2028825" y="552450"/>
          <a:ext cx="3810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1076325</xdr:colOff>
      <xdr:row>2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37147" name="Text Box 5">
          <a:extLst>
            <a:ext uri="{FF2B5EF4-FFF2-40B4-BE49-F238E27FC236}">
              <a16:creationId xmlns:a16="http://schemas.microsoft.com/office/drawing/2014/main" id="{52D991DC-A9CE-4F79-9FDA-6DA52E21D57C}"/>
            </a:ext>
          </a:extLst>
        </xdr:cNvPr>
        <xdr:cNvSpPr txBox="1">
          <a:spLocks noChangeArrowheads="1"/>
        </xdr:cNvSpPr>
      </xdr:nvSpPr>
      <xdr:spPr bwMode="auto">
        <a:xfrm>
          <a:off x="2000250" y="552450"/>
          <a:ext cx="8001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</xdr:row>
      <xdr:rowOff>47625</xdr:rowOff>
    </xdr:from>
    <xdr:to>
      <xdr:col>1</xdr:col>
      <xdr:colOff>1495425</xdr:colOff>
      <xdr:row>4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92922AF1-E319-4EEF-807F-FF885CBB8013}"/>
            </a:ext>
          </a:extLst>
        </xdr:cNvPr>
        <xdr:cNvSpPr txBox="1">
          <a:spLocks noChangeArrowheads="1"/>
        </xdr:cNvSpPr>
      </xdr:nvSpPr>
      <xdr:spPr bwMode="auto">
        <a:xfrm>
          <a:off x="1104900" y="371475"/>
          <a:ext cx="11430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6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495300</xdr:colOff>
      <xdr:row>2</xdr:row>
      <xdr:rowOff>47625</xdr:rowOff>
    </xdr:from>
    <xdr:to>
      <xdr:col>1</xdr:col>
      <xdr:colOff>1495425</xdr:colOff>
      <xdr:row>4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A07DE515-1828-4F4A-AB36-EBA7F1152E72}"/>
            </a:ext>
          </a:extLst>
        </xdr:cNvPr>
        <xdr:cNvSpPr txBox="1">
          <a:spLocks noChangeArrowheads="1"/>
        </xdr:cNvSpPr>
      </xdr:nvSpPr>
      <xdr:spPr bwMode="auto">
        <a:xfrm>
          <a:off x="1104900" y="371475"/>
          <a:ext cx="11430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6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682"/>
  <sheetViews>
    <sheetView zoomScaleNormal="75" zoomScaleSheetLayoutView="100" workbookViewId="0">
      <selection activeCell="O13" sqref="O13"/>
    </sheetView>
  </sheetViews>
  <sheetFormatPr defaultColWidth="9.140625" defaultRowHeight="12.75"/>
  <cols>
    <col min="1" max="1" width="4.85546875" style="19" customWidth="1"/>
    <col min="2" max="2" width="5.28515625" style="19" customWidth="1"/>
    <col min="3" max="3" width="85.42578125" style="19" customWidth="1"/>
    <col min="4" max="5" width="14.140625" style="19" customWidth="1"/>
    <col min="6" max="9" width="9.7109375" style="19" hidden="1" customWidth="1"/>
    <col min="10" max="11" width="10.7109375" style="19" hidden="1" customWidth="1"/>
    <col min="12" max="12" width="11.42578125" style="19" hidden="1" customWidth="1"/>
    <col min="13" max="16384" width="9.140625" style="19"/>
  </cols>
  <sheetData>
    <row r="1" spans="1:12" s="13" customFormat="1">
      <c r="A1" s="11" t="s">
        <v>700</v>
      </c>
      <c r="B1" s="11"/>
      <c r="C1" s="11"/>
      <c r="D1" s="4"/>
      <c r="E1" s="12"/>
      <c r="F1" s="12"/>
      <c r="G1" s="1"/>
      <c r="H1" s="12"/>
      <c r="I1" s="12"/>
    </row>
    <row r="2" spans="1:12" s="13" customFormat="1" ht="15">
      <c r="A2" s="14" t="s">
        <v>37</v>
      </c>
      <c r="B2" s="12"/>
      <c r="C2" s="12"/>
      <c r="D2" s="4"/>
      <c r="E2" s="12"/>
      <c r="F2" s="12"/>
      <c r="G2" s="1"/>
      <c r="H2" s="12"/>
      <c r="I2" s="12"/>
    </row>
    <row r="3" spans="1:12" s="13" customFormat="1">
      <c r="A3" s="5"/>
      <c r="B3" s="5"/>
      <c r="C3" s="6"/>
      <c r="D3" s="4"/>
      <c r="E3" s="12"/>
      <c r="F3" s="12"/>
      <c r="G3" s="12"/>
      <c r="H3" s="12"/>
      <c r="I3" s="12"/>
    </row>
    <row r="4" spans="1:12" s="13" customFormat="1" ht="18">
      <c r="A4" s="421" t="s">
        <v>960</v>
      </c>
      <c r="B4" s="421"/>
      <c r="C4" s="421"/>
      <c r="D4" s="421"/>
      <c r="E4" s="421"/>
      <c r="F4" s="421"/>
      <c r="G4" s="421"/>
      <c r="H4" s="421"/>
      <c r="I4" s="421"/>
    </row>
    <row r="5" spans="1:12" s="13" customFormat="1" ht="18">
      <c r="A5" s="421" t="s">
        <v>38</v>
      </c>
      <c r="B5" s="421"/>
      <c r="C5" s="421"/>
      <c r="D5" s="421"/>
      <c r="E5" s="421"/>
      <c r="F5" s="421"/>
      <c r="G5" s="421"/>
      <c r="H5" s="421"/>
      <c r="I5" s="421"/>
    </row>
    <row r="6" spans="1:12" s="13" customFormat="1">
      <c r="A6" s="1"/>
      <c r="B6" s="1"/>
      <c r="C6" s="1"/>
      <c r="D6" s="1"/>
      <c r="E6" s="1"/>
      <c r="J6" s="15"/>
    </row>
    <row r="7" spans="1:12" s="13" customFormat="1" ht="13.5" customHeight="1">
      <c r="A7" s="11" t="s">
        <v>837</v>
      </c>
      <c r="B7" s="11"/>
      <c r="C7" s="8"/>
      <c r="D7" s="4"/>
      <c r="E7" s="12"/>
      <c r="J7" s="15"/>
    </row>
    <row r="8" spans="1:12" s="13" customFormat="1" ht="13.5" thickBot="1">
      <c r="A8" s="8"/>
      <c r="B8" s="8"/>
      <c r="C8" s="8"/>
      <c r="D8" s="4"/>
      <c r="E8" s="25" t="s">
        <v>794</v>
      </c>
      <c r="F8" s="25"/>
      <c r="G8" s="29"/>
      <c r="H8" s="30"/>
      <c r="I8" s="30"/>
      <c r="J8" s="30"/>
      <c r="K8" s="30"/>
      <c r="L8" s="30" t="s">
        <v>824</v>
      </c>
    </row>
    <row r="9" spans="1:12" s="13" customFormat="1">
      <c r="A9" s="423" t="s">
        <v>990</v>
      </c>
      <c r="B9" s="424"/>
      <c r="C9" s="425"/>
      <c r="D9" s="405" t="s">
        <v>152</v>
      </c>
      <c r="E9" s="408" t="s">
        <v>938</v>
      </c>
      <c r="F9" s="409"/>
      <c r="G9" s="409"/>
      <c r="H9" s="409"/>
      <c r="I9" s="409"/>
      <c r="J9" s="403" t="s">
        <v>191</v>
      </c>
      <c r="K9" s="403"/>
      <c r="L9" s="404"/>
    </row>
    <row r="10" spans="1:12" s="13" customFormat="1" ht="26.1" customHeight="1">
      <c r="A10" s="426"/>
      <c r="B10" s="427"/>
      <c r="C10" s="428"/>
      <c r="D10" s="406"/>
      <c r="E10" s="31" t="s">
        <v>1035</v>
      </c>
      <c r="F10" s="422" t="s">
        <v>1036</v>
      </c>
      <c r="G10" s="422"/>
      <c r="H10" s="422"/>
      <c r="I10" s="422"/>
      <c r="J10" s="410">
        <v>2023</v>
      </c>
      <c r="K10" s="410">
        <v>2024</v>
      </c>
      <c r="L10" s="412">
        <v>2025</v>
      </c>
    </row>
    <row r="11" spans="1:12" s="13" customFormat="1" ht="39" customHeight="1" thickBot="1">
      <c r="A11" s="429"/>
      <c r="B11" s="430"/>
      <c r="C11" s="431"/>
      <c r="D11" s="407"/>
      <c r="E11" s="38" t="s">
        <v>1037</v>
      </c>
      <c r="F11" s="39" t="s">
        <v>413</v>
      </c>
      <c r="G11" s="39" t="s">
        <v>414</v>
      </c>
      <c r="H11" s="39" t="s">
        <v>415</v>
      </c>
      <c r="I11" s="39" t="s">
        <v>416</v>
      </c>
      <c r="J11" s="411"/>
      <c r="K11" s="411"/>
      <c r="L11" s="413"/>
    </row>
    <row r="12" spans="1:12" s="43" customFormat="1" ht="55.9" customHeight="1">
      <c r="A12" s="433" t="s">
        <v>566</v>
      </c>
      <c r="B12" s="434"/>
      <c r="C12" s="434"/>
      <c r="D12" s="41" t="s">
        <v>860</v>
      </c>
      <c r="E12" s="42">
        <f>E14+E118+E125+E141+E220+E283+E289</f>
        <v>1247574</v>
      </c>
      <c r="F12" s="42">
        <f t="shared" ref="F12:L12" si="0">F14+F118+F125+F141+F220+F283+F289</f>
        <v>0</v>
      </c>
      <c r="G12" s="42">
        <f t="shared" si="0"/>
        <v>0</v>
      </c>
      <c r="H12" s="42">
        <f t="shared" si="0"/>
        <v>0</v>
      </c>
      <c r="I12" s="42">
        <f t="shared" si="0"/>
        <v>0</v>
      </c>
      <c r="J12" s="42">
        <f t="shared" si="0"/>
        <v>59757</v>
      </c>
      <c r="K12" s="42">
        <f t="shared" si="0"/>
        <v>58857</v>
      </c>
      <c r="L12" s="42">
        <f t="shared" si="0"/>
        <v>58864</v>
      </c>
    </row>
    <row r="13" spans="1:12" s="100" customFormat="1" ht="18" customHeight="1">
      <c r="A13" s="62" t="s">
        <v>612</v>
      </c>
      <c r="B13" s="44"/>
      <c r="C13" s="44"/>
      <c r="D13" s="96" t="s">
        <v>501</v>
      </c>
      <c r="E13" s="98">
        <f>E14-E44-E112+E118</f>
        <v>761678</v>
      </c>
      <c r="F13" s="98">
        <f t="shared" ref="F13:L13" si="1">F14-F44-F112+F118</f>
        <v>0</v>
      </c>
      <c r="G13" s="98">
        <f t="shared" si="1"/>
        <v>0</v>
      </c>
      <c r="H13" s="98">
        <f t="shared" si="1"/>
        <v>0</v>
      </c>
      <c r="I13" s="98">
        <f t="shared" si="1"/>
        <v>0</v>
      </c>
      <c r="J13" s="98">
        <f t="shared" si="1"/>
        <v>0</v>
      </c>
      <c r="K13" s="98">
        <f t="shared" si="1"/>
        <v>0</v>
      </c>
      <c r="L13" s="98">
        <f t="shared" si="1"/>
        <v>0</v>
      </c>
    </row>
    <row r="14" spans="1:12" s="100" customFormat="1" ht="18" customHeight="1">
      <c r="A14" s="63" t="s">
        <v>231</v>
      </c>
      <c r="B14" s="101"/>
      <c r="C14" s="102"/>
      <c r="D14" s="86" t="s">
        <v>672</v>
      </c>
      <c r="E14" s="98">
        <f>E15+E64</f>
        <v>884898</v>
      </c>
      <c r="F14" s="98">
        <f t="shared" ref="F14:L14" si="2">F15+F64</f>
        <v>0</v>
      </c>
      <c r="G14" s="98">
        <f t="shared" si="2"/>
        <v>0</v>
      </c>
      <c r="H14" s="98">
        <f t="shared" si="2"/>
        <v>0</v>
      </c>
      <c r="I14" s="98">
        <f t="shared" si="2"/>
        <v>0</v>
      </c>
      <c r="J14" s="98">
        <f t="shared" si="2"/>
        <v>59757</v>
      </c>
      <c r="K14" s="98">
        <f t="shared" si="2"/>
        <v>58857</v>
      </c>
      <c r="L14" s="98">
        <f t="shared" si="2"/>
        <v>58864</v>
      </c>
    </row>
    <row r="15" spans="1:12" s="100" customFormat="1" ht="18" customHeight="1">
      <c r="A15" s="62" t="s">
        <v>273</v>
      </c>
      <c r="B15" s="99"/>
      <c r="C15" s="99"/>
      <c r="D15" s="86" t="s">
        <v>673</v>
      </c>
      <c r="E15" s="98">
        <f>E16+E32+E43+E61</f>
        <v>803917</v>
      </c>
      <c r="F15" s="98">
        <f t="shared" ref="F15:L15" si="3">F16+F32+F43+F61</f>
        <v>0</v>
      </c>
      <c r="G15" s="98">
        <f t="shared" si="3"/>
        <v>0</v>
      </c>
      <c r="H15" s="98">
        <f t="shared" si="3"/>
        <v>0</v>
      </c>
      <c r="I15" s="98">
        <f t="shared" si="3"/>
        <v>0</v>
      </c>
      <c r="J15" s="98">
        <f t="shared" si="3"/>
        <v>59757</v>
      </c>
      <c r="K15" s="98">
        <f t="shared" si="3"/>
        <v>58857</v>
      </c>
      <c r="L15" s="98">
        <f t="shared" si="3"/>
        <v>58864</v>
      </c>
    </row>
    <row r="16" spans="1:12" s="100" customFormat="1" ht="24" customHeight="1">
      <c r="A16" s="358" t="s">
        <v>242</v>
      </c>
      <c r="B16" s="359"/>
      <c r="C16" s="359"/>
      <c r="D16" s="86" t="s">
        <v>674</v>
      </c>
      <c r="E16" s="98">
        <f>E17+E20+E29</f>
        <v>452218</v>
      </c>
      <c r="F16" s="98">
        <f t="shared" ref="F16:L16" si="4">F17+F29</f>
        <v>0</v>
      </c>
      <c r="G16" s="98">
        <f t="shared" si="4"/>
        <v>0</v>
      </c>
      <c r="H16" s="98">
        <f t="shared" si="4"/>
        <v>0</v>
      </c>
      <c r="I16" s="98">
        <f t="shared" si="4"/>
        <v>0</v>
      </c>
      <c r="J16" s="98">
        <f t="shared" si="4"/>
        <v>0</v>
      </c>
      <c r="K16" s="98">
        <f t="shared" si="4"/>
        <v>0</v>
      </c>
      <c r="L16" s="98">
        <f t="shared" si="4"/>
        <v>0</v>
      </c>
    </row>
    <row r="17" spans="1:12" s="100" customFormat="1" ht="27.75" customHeight="1">
      <c r="A17" s="358" t="s">
        <v>10</v>
      </c>
      <c r="B17" s="359"/>
      <c r="C17" s="359"/>
      <c r="D17" s="103" t="s">
        <v>675</v>
      </c>
      <c r="E17" s="98">
        <f>E18</f>
        <v>0</v>
      </c>
      <c r="F17" s="98">
        <f t="shared" ref="F17:L18" si="5">F18</f>
        <v>0</v>
      </c>
      <c r="G17" s="98">
        <f t="shared" si="5"/>
        <v>0</v>
      </c>
      <c r="H17" s="98">
        <f t="shared" si="5"/>
        <v>0</v>
      </c>
      <c r="I17" s="98">
        <f t="shared" si="5"/>
        <v>0</v>
      </c>
      <c r="J17" s="98">
        <f t="shared" si="5"/>
        <v>0</v>
      </c>
      <c r="K17" s="98">
        <f t="shared" si="5"/>
        <v>0</v>
      </c>
      <c r="L17" s="98">
        <f t="shared" si="5"/>
        <v>0</v>
      </c>
    </row>
    <row r="18" spans="1:12" s="100" customFormat="1">
      <c r="A18" s="62" t="s">
        <v>383</v>
      </c>
      <c r="B18" s="103"/>
      <c r="C18" s="99"/>
      <c r="D18" s="104" t="s">
        <v>153</v>
      </c>
      <c r="E18" s="98">
        <f>E19</f>
        <v>0</v>
      </c>
      <c r="F18" s="98">
        <f t="shared" si="5"/>
        <v>0</v>
      </c>
      <c r="G18" s="98">
        <f t="shared" si="5"/>
        <v>0</v>
      </c>
      <c r="H18" s="98">
        <f t="shared" si="5"/>
        <v>0</v>
      </c>
      <c r="I18" s="98">
        <f t="shared" si="5"/>
        <v>0</v>
      </c>
      <c r="J18" s="98">
        <f t="shared" si="5"/>
        <v>0</v>
      </c>
      <c r="K18" s="98">
        <f t="shared" si="5"/>
        <v>0</v>
      </c>
      <c r="L18" s="98">
        <f t="shared" si="5"/>
        <v>0</v>
      </c>
    </row>
    <row r="19" spans="1:12" s="100" customFormat="1" ht="18" customHeight="1">
      <c r="A19" s="62"/>
      <c r="B19" s="99" t="s">
        <v>502</v>
      </c>
      <c r="C19" s="103"/>
      <c r="D19" s="104" t="s">
        <v>992</v>
      </c>
      <c r="E19" s="98"/>
      <c r="F19" s="98"/>
      <c r="G19" s="98"/>
      <c r="H19" s="98"/>
      <c r="I19" s="98"/>
      <c r="J19" s="98"/>
      <c r="K19" s="98"/>
      <c r="L19" s="98"/>
    </row>
    <row r="20" spans="1:12" s="100" customFormat="1" ht="28.5" customHeight="1">
      <c r="A20" s="347" t="s">
        <v>539</v>
      </c>
      <c r="B20" s="348"/>
      <c r="C20" s="348"/>
      <c r="D20" s="103" t="s">
        <v>676</v>
      </c>
      <c r="E20" s="98">
        <f>E21+E24</f>
        <v>452218</v>
      </c>
      <c r="F20" s="98">
        <f t="shared" ref="F20:L20" si="6">F21+F24</f>
        <v>0</v>
      </c>
      <c r="G20" s="98">
        <f t="shared" si="6"/>
        <v>0</v>
      </c>
      <c r="H20" s="98">
        <f t="shared" si="6"/>
        <v>0</v>
      </c>
      <c r="I20" s="98">
        <f t="shared" si="6"/>
        <v>0</v>
      </c>
      <c r="J20" s="98">
        <f t="shared" si="6"/>
        <v>1622</v>
      </c>
      <c r="K20" s="98">
        <f t="shared" si="6"/>
        <v>981</v>
      </c>
      <c r="L20" s="98">
        <f t="shared" si="6"/>
        <v>1050</v>
      </c>
    </row>
    <row r="21" spans="1:12" s="100" customFormat="1" ht="18" customHeight="1">
      <c r="A21" s="62" t="s">
        <v>964</v>
      </c>
      <c r="B21" s="44"/>
      <c r="C21" s="99"/>
      <c r="D21" s="104" t="s">
        <v>11</v>
      </c>
      <c r="E21" s="98">
        <f>E22+E23</f>
        <v>4000</v>
      </c>
      <c r="F21" s="98">
        <f t="shared" ref="F21:L21" si="7">F22+F23</f>
        <v>0</v>
      </c>
      <c r="G21" s="98">
        <f t="shared" si="7"/>
        <v>0</v>
      </c>
      <c r="H21" s="98">
        <f t="shared" si="7"/>
        <v>0</v>
      </c>
      <c r="I21" s="98">
        <f t="shared" si="7"/>
        <v>0</v>
      </c>
      <c r="J21" s="98">
        <f t="shared" si="7"/>
        <v>0</v>
      </c>
      <c r="K21" s="98">
        <f t="shared" si="7"/>
        <v>0</v>
      </c>
      <c r="L21" s="98">
        <f t="shared" si="7"/>
        <v>0</v>
      </c>
    </row>
    <row r="22" spans="1:12" s="100" customFormat="1" ht="18" customHeight="1">
      <c r="A22" s="62"/>
      <c r="B22" s="46" t="s">
        <v>962</v>
      </c>
      <c r="C22" s="99"/>
      <c r="D22" s="104" t="s">
        <v>963</v>
      </c>
      <c r="E22" s="98"/>
      <c r="F22" s="98"/>
      <c r="G22" s="98"/>
      <c r="H22" s="98"/>
      <c r="I22" s="98"/>
      <c r="J22" s="98"/>
      <c r="K22" s="98"/>
      <c r="L22" s="98"/>
    </row>
    <row r="23" spans="1:12" s="100" customFormat="1" ht="26.25" customHeight="1">
      <c r="A23" s="105"/>
      <c r="B23" s="364" t="s">
        <v>664</v>
      </c>
      <c r="C23" s="364"/>
      <c r="D23" s="104" t="s">
        <v>1024</v>
      </c>
      <c r="E23" s="98">
        <v>4000</v>
      </c>
      <c r="F23" s="98"/>
      <c r="G23" s="98"/>
      <c r="H23" s="98"/>
      <c r="I23" s="98"/>
      <c r="J23" s="98"/>
      <c r="K23" s="98"/>
      <c r="L23" s="98"/>
    </row>
    <row r="24" spans="1:12" s="100" customFormat="1" ht="39.6" customHeight="1">
      <c r="A24" s="358" t="s">
        <v>892</v>
      </c>
      <c r="B24" s="359"/>
      <c r="C24" s="359"/>
      <c r="D24" s="104" t="s">
        <v>154</v>
      </c>
      <c r="E24" s="98">
        <f>E25+E26+E27+E28</f>
        <v>448218</v>
      </c>
      <c r="F24" s="98">
        <f t="shared" ref="F24:L24" si="8">F25+F26+F27+F28</f>
        <v>0</v>
      </c>
      <c r="G24" s="98">
        <f t="shared" si="8"/>
        <v>0</v>
      </c>
      <c r="H24" s="98">
        <f t="shared" si="8"/>
        <v>0</v>
      </c>
      <c r="I24" s="98">
        <f t="shared" si="8"/>
        <v>0</v>
      </c>
      <c r="J24" s="98">
        <f t="shared" si="8"/>
        <v>1622</v>
      </c>
      <c r="K24" s="98">
        <f t="shared" si="8"/>
        <v>981</v>
      </c>
      <c r="L24" s="98">
        <f t="shared" si="8"/>
        <v>1050</v>
      </c>
    </row>
    <row r="25" spans="1:12" s="100" customFormat="1" ht="18" customHeight="1">
      <c r="A25" s="62"/>
      <c r="B25" s="99" t="s">
        <v>165</v>
      </c>
      <c r="C25" s="103"/>
      <c r="D25" s="104" t="s">
        <v>166</v>
      </c>
      <c r="E25" s="98">
        <v>448218</v>
      </c>
      <c r="F25" s="98"/>
      <c r="G25" s="98"/>
      <c r="H25" s="98"/>
      <c r="I25" s="98"/>
      <c r="J25" s="98"/>
      <c r="K25" s="98"/>
      <c r="L25" s="98"/>
    </row>
    <row r="26" spans="1:12" s="100" customFormat="1" ht="24.75" customHeight="1">
      <c r="A26" s="62"/>
      <c r="B26" s="349" t="s">
        <v>328</v>
      </c>
      <c r="C26" s="349"/>
      <c r="D26" s="104" t="s">
        <v>1030</v>
      </c>
      <c r="E26" s="98"/>
      <c r="F26" s="98"/>
      <c r="G26" s="98"/>
      <c r="H26" s="98"/>
      <c r="I26" s="98"/>
      <c r="J26" s="98">
        <v>1622</v>
      </c>
      <c r="K26" s="98">
        <v>981</v>
      </c>
      <c r="L26" s="98">
        <v>1050</v>
      </c>
    </row>
    <row r="27" spans="1:12" s="100" customFormat="1" ht="24.75" customHeight="1">
      <c r="A27" s="62"/>
      <c r="B27" s="374" t="s">
        <v>628</v>
      </c>
      <c r="C27" s="391"/>
      <c r="D27" s="215" t="s">
        <v>629</v>
      </c>
      <c r="E27" s="98"/>
      <c r="F27" s="98"/>
      <c r="G27" s="98"/>
      <c r="H27" s="98"/>
      <c r="I27" s="98"/>
      <c r="J27" s="98"/>
      <c r="K27" s="98"/>
      <c r="L27" s="98"/>
    </row>
    <row r="28" spans="1:12" s="100" customFormat="1" ht="24.75" customHeight="1">
      <c r="A28" s="62"/>
      <c r="B28" s="374" t="s">
        <v>891</v>
      </c>
      <c r="C28" s="391"/>
      <c r="D28" s="215" t="s">
        <v>890</v>
      </c>
      <c r="E28" s="98"/>
      <c r="F28" s="98"/>
      <c r="G28" s="98"/>
      <c r="H28" s="98"/>
      <c r="I28" s="98"/>
      <c r="J28" s="98"/>
      <c r="K28" s="98"/>
      <c r="L28" s="98"/>
    </row>
    <row r="29" spans="1:12" s="100" customFormat="1" ht="28.15" customHeight="1">
      <c r="A29" s="358" t="s">
        <v>12</v>
      </c>
      <c r="B29" s="359"/>
      <c r="C29" s="359"/>
      <c r="D29" s="103" t="s">
        <v>677</v>
      </c>
      <c r="E29" s="98">
        <f>E30</f>
        <v>0</v>
      </c>
      <c r="F29" s="98">
        <f t="shared" ref="F29:L30" si="9">F30</f>
        <v>0</v>
      </c>
      <c r="G29" s="98">
        <f t="shared" si="9"/>
        <v>0</v>
      </c>
      <c r="H29" s="98">
        <f t="shared" si="9"/>
        <v>0</v>
      </c>
      <c r="I29" s="98">
        <f t="shared" si="9"/>
        <v>0</v>
      </c>
      <c r="J29" s="98">
        <f t="shared" si="9"/>
        <v>0</v>
      </c>
      <c r="K29" s="98">
        <f t="shared" si="9"/>
        <v>0</v>
      </c>
      <c r="L29" s="98">
        <f t="shared" si="9"/>
        <v>0</v>
      </c>
    </row>
    <row r="30" spans="1:12" s="109" customFormat="1" ht="25.5" customHeight="1">
      <c r="A30" s="368" t="s">
        <v>116</v>
      </c>
      <c r="B30" s="369"/>
      <c r="C30" s="369"/>
      <c r="D30" s="107" t="s">
        <v>155</v>
      </c>
      <c r="E30" s="108">
        <f>E31</f>
        <v>0</v>
      </c>
      <c r="F30" s="108">
        <f t="shared" si="9"/>
        <v>0</v>
      </c>
      <c r="G30" s="108">
        <f t="shared" si="9"/>
        <v>0</v>
      </c>
      <c r="H30" s="108">
        <f t="shared" si="9"/>
        <v>0</v>
      </c>
      <c r="I30" s="108">
        <f t="shared" si="9"/>
        <v>0</v>
      </c>
      <c r="J30" s="108">
        <f t="shared" si="9"/>
        <v>0</v>
      </c>
      <c r="K30" s="108">
        <f t="shared" si="9"/>
        <v>0</v>
      </c>
      <c r="L30" s="108">
        <f t="shared" si="9"/>
        <v>0</v>
      </c>
    </row>
    <row r="31" spans="1:12" s="100" customFormat="1" ht="18" customHeight="1">
      <c r="A31" s="62"/>
      <c r="B31" s="99" t="s">
        <v>305</v>
      </c>
      <c r="C31" s="103"/>
      <c r="D31" s="104" t="s">
        <v>389</v>
      </c>
      <c r="E31" s="98"/>
      <c r="F31" s="98"/>
      <c r="G31" s="98"/>
      <c r="H31" s="98"/>
      <c r="I31" s="98"/>
      <c r="J31" s="98"/>
      <c r="K31" s="98"/>
      <c r="L31" s="98"/>
    </row>
    <row r="32" spans="1:12" s="100" customFormat="1" ht="18" customHeight="1">
      <c r="A32" s="62" t="s">
        <v>13</v>
      </c>
      <c r="B32" s="99"/>
      <c r="C32" s="106"/>
      <c r="D32" s="103" t="s">
        <v>991</v>
      </c>
      <c r="E32" s="98">
        <f>E33</f>
        <v>176391</v>
      </c>
      <c r="F32" s="98">
        <f t="shared" ref="F32:L32" si="10">F33</f>
        <v>0</v>
      </c>
      <c r="G32" s="98">
        <f t="shared" si="10"/>
        <v>0</v>
      </c>
      <c r="H32" s="98">
        <f t="shared" si="10"/>
        <v>0</v>
      </c>
      <c r="I32" s="98">
        <f t="shared" si="10"/>
        <v>0</v>
      </c>
      <c r="J32" s="98">
        <f t="shared" si="10"/>
        <v>0</v>
      </c>
      <c r="K32" s="98">
        <f t="shared" si="10"/>
        <v>0</v>
      </c>
      <c r="L32" s="98">
        <f t="shared" si="10"/>
        <v>0</v>
      </c>
    </row>
    <row r="33" spans="1:12" s="100" customFormat="1" ht="24.75" customHeight="1">
      <c r="A33" s="358" t="s">
        <v>158</v>
      </c>
      <c r="B33" s="359"/>
      <c r="C33" s="359"/>
      <c r="D33" s="86" t="s">
        <v>167</v>
      </c>
      <c r="E33" s="98">
        <f>E34+E37+E41+E42</f>
        <v>176391</v>
      </c>
      <c r="F33" s="98">
        <f t="shared" ref="F33:L33" si="11">F34+F37+F41+F42</f>
        <v>0</v>
      </c>
      <c r="G33" s="98">
        <f t="shared" si="11"/>
        <v>0</v>
      </c>
      <c r="H33" s="98">
        <f t="shared" si="11"/>
        <v>0</v>
      </c>
      <c r="I33" s="98">
        <f t="shared" si="11"/>
        <v>0</v>
      </c>
      <c r="J33" s="98">
        <f t="shared" si="11"/>
        <v>0</v>
      </c>
      <c r="K33" s="98">
        <f t="shared" si="11"/>
        <v>0</v>
      </c>
      <c r="L33" s="98">
        <f t="shared" si="11"/>
        <v>0</v>
      </c>
    </row>
    <row r="34" spans="1:12" s="100" customFormat="1" ht="18" customHeight="1">
      <c r="A34" s="64"/>
      <c r="B34" s="99" t="s">
        <v>846</v>
      </c>
      <c r="C34" s="103"/>
      <c r="D34" s="86" t="s">
        <v>262</v>
      </c>
      <c r="E34" s="98">
        <f>E35+E36</f>
        <v>140000</v>
      </c>
      <c r="F34" s="98">
        <f t="shared" ref="F34:L34" si="12">F35+F36</f>
        <v>0</v>
      </c>
      <c r="G34" s="98">
        <f t="shared" si="12"/>
        <v>0</v>
      </c>
      <c r="H34" s="98">
        <f t="shared" si="12"/>
        <v>0</v>
      </c>
      <c r="I34" s="98">
        <f t="shared" si="12"/>
        <v>0</v>
      </c>
      <c r="J34" s="98">
        <f t="shared" si="12"/>
        <v>0</v>
      </c>
      <c r="K34" s="98">
        <f t="shared" si="12"/>
        <v>0</v>
      </c>
      <c r="L34" s="98">
        <f t="shared" si="12"/>
        <v>0</v>
      </c>
    </row>
    <row r="35" spans="1:12" s="100" customFormat="1" ht="18" customHeight="1">
      <c r="A35" s="64"/>
      <c r="B35" s="99"/>
      <c r="C35" s="103" t="s">
        <v>374</v>
      </c>
      <c r="D35" s="86" t="s">
        <v>361</v>
      </c>
      <c r="E35" s="98">
        <v>47000</v>
      </c>
      <c r="F35" s="98"/>
      <c r="G35" s="98"/>
      <c r="H35" s="98"/>
      <c r="I35" s="98"/>
      <c r="J35" s="98"/>
      <c r="K35" s="98"/>
      <c r="L35" s="98"/>
    </row>
    <row r="36" spans="1:12" s="100" customFormat="1" ht="18" customHeight="1">
      <c r="A36" s="64"/>
      <c r="B36" s="99"/>
      <c r="C36" s="103" t="s">
        <v>159</v>
      </c>
      <c r="D36" s="86" t="s">
        <v>360</v>
      </c>
      <c r="E36" s="98">
        <v>93000</v>
      </c>
      <c r="F36" s="98"/>
      <c r="G36" s="98"/>
      <c r="H36" s="98"/>
      <c r="I36" s="98"/>
      <c r="J36" s="98"/>
      <c r="K36" s="98"/>
      <c r="L36" s="98"/>
    </row>
    <row r="37" spans="1:12" s="100" customFormat="1" ht="18" customHeight="1">
      <c r="A37" s="64"/>
      <c r="B37" s="99" t="s">
        <v>160</v>
      </c>
      <c r="C37" s="48"/>
      <c r="D37" s="86" t="s">
        <v>263</v>
      </c>
      <c r="E37" s="98">
        <f>E38+E39+E40</f>
        <v>28191</v>
      </c>
      <c r="F37" s="98">
        <f t="shared" ref="F37:L37" si="13">F38+F39+F40</f>
        <v>0</v>
      </c>
      <c r="G37" s="98">
        <f t="shared" si="13"/>
        <v>0</v>
      </c>
      <c r="H37" s="98">
        <f t="shared" si="13"/>
        <v>0</v>
      </c>
      <c r="I37" s="98">
        <f t="shared" si="13"/>
        <v>0</v>
      </c>
      <c r="J37" s="98">
        <f t="shared" si="13"/>
        <v>0</v>
      </c>
      <c r="K37" s="98">
        <f t="shared" si="13"/>
        <v>0</v>
      </c>
      <c r="L37" s="98">
        <f t="shared" si="13"/>
        <v>0</v>
      </c>
    </row>
    <row r="38" spans="1:12" s="100" customFormat="1" ht="18" customHeight="1">
      <c r="A38" s="64"/>
      <c r="B38" s="99"/>
      <c r="C38" s="103" t="s">
        <v>375</v>
      </c>
      <c r="D38" s="86" t="s">
        <v>359</v>
      </c>
      <c r="E38" s="98">
        <v>10000</v>
      </c>
      <c r="F38" s="98"/>
      <c r="G38" s="98"/>
      <c r="H38" s="98"/>
      <c r="I38" s="98"/>
      <c r="J38" s="98"/>
      <c r="K38" s="98"/>
      <c r="L38" s="98"/>
    </row>
    <row r="39" spans="1:12" s="100" customFormat="1" ht="18" customHeight="1">
      <c r="A39" s="64"/>
      <c r="B39" s="99"/>
      <c r="C39" s="103" t="s">
        <v>205</v>
      </c>
      <c r="D39" s="86" t="s">
        <v>358</v>
      </c>
      <c r="E39" s="98">
        <v>17700</v>
      </c>
      <c r="F39" s="98"/>
      <c r="G39" s="98"/>
      <c r="H39" s="98"/>
      <c r="I39" s="98"/>
      <c r="J39" s="98"/>
      <c r="K39" s="98"/>
      <c r="L39" s="98"/>
    </row>
    <row r="40" spans="1:12" s="100" customFormat="1" ht="29.45" customHeight="1">
      <c r="A40" s="64"/>
      <c r="B40" s="99"/>
      <c r="C40" s="110" t="s">
        <v>443</v>
      </c>
      <c r="D40" s="86" t="s">
        <v>357</v>
      </c>
      <c r="E40" s="98">
        <v>491</v>
      </c>
      <c r="F40" s="98"/>
      <c r="G40" s="98"/>
      <c r="H40" s="98"/>
      <c r="I40" s="98"/>
      <c r="J40" s="98"/>
      <c r="K40" s="98"/>
      <c r="L40" s="98"/>
    </row>
    <row r="41" spans="1:12" s="100" customFormat="1" ht="18" customHeight="1">
      <c r="A41" s="64"/>
      <c r="B41" s="99" t="s">
        <v>961</v>
      </c>
      <c r="C41" s="103"/>
      <c r="D41" s="86" t="s">
        <v>264</v>
      </c>
      <c r="E41" s="98">
        <v>8200</v>
      </c>
      <c r="F41" s="98"/>
      <c r="G41" s="98"/>
      <c r="H41" s="98"/>
      <c r="I41" s="98"/>
      <c r="J41" s="98"/>
      <c r="K41" s="98"/>
      <c r="L41" s="98"/>
    </row>
    <row r="42" spans="1:12" s="100" customFormat="1" ht="18" customHeight="1">
      <c r="A42" s="64"/>
      <c r="B42" s="99" t="s">
        <v>306</v>
      </c>
      <c r="C42" s="103"/>
      <c r="D42" s="86" t="s">
        <v>799</v>
      </c>
      <c r="E42" s="98"/>
      <c r="F42" s="98"/>
      <c r="G42" s="98"/>
      <c r="H42" s="98"/>
      <c r="I42" s="98"/>
      <c r="J42" s="98"/>
      <c r="K42" s="98"/>
      <c r="L42" s="98"/>
    </row>
    <row r="43" spans="1:12" s="100" customFormat="1" ht="27.6" customHeight="1">
      <c r="A43" s="358" t="s">
        <v>545</v>
      </c>
      <c r="B43" s="359"/>
      <c r="C43" s="359"/>
      <c r="D43" s="103" t="s">
        <v>993</v>
      </c>
      <c r="E43" s="98">
        <f>E44+E50+E52+E55</f>
        <v>174358</v>
      </c>
      <c r="F43" s="98">
        <f t="shared" ref="F43:L43" si="14">F44+F50+F52+F55</f>
        <v>0</v>
      </c>
      <c r="G43" s="98">
        <f t="shared" si="14"/>
        <v>0</v>
      </c>
      <c r="H43" s="98">
        <f t="shared" si="14"/>
        <v>0</v>
      </c>
      <c r="I43" s="98">
        <f t="shared" si="14"/>
        <v>0</v>
      </c>
      <c r="J43" s="98">
        <f t="shared" si="14"/>
        <v>59757</v>
      </c>
      <c r="K43" s="98">
        <f t="shared" si="14"/>
        <v>58857</v>
      </c>
      <c r="L43" s="98">
        <f t="shared" si="14"/>
        <v>58864</v>
      </c>
    </row>
    <row r="44" spans="1:12" s="100" customFormat="1" ht="41.45" customHeight="1">
      <c r="A44" s="347" t="s">
        <v>481</v>
      </c>
      <c r="B44" s="348"/>
      <c r="C44" s="348"/>
      <c r="D44" s="86" t="s">
        <v>43</v>
      </c>
      <c r="E44" s="98">
        <f>E45+E46+E47+E48+E49</f>
        <v>123220</v>
      </c>
      <c r="F44" s="98">
        <f t="shared" ref="F44:L44" si="15">F45+F46+F47+F48+F49</f>
        <v>0</v>
      </c>
      <c r="G44" s="98">
        <f t="shared" si="15"/>
        <v>0</v>
      </c>
      <c r="H44" s="98">
        <f t="shared" si="15"/>
        <v>0</v>
      </c>
      <c r="I44" s="98">
        <f t="shared" si="15"/>
        <v>0</v>
      </c>
      <c r="J44" s="98">
        <f t="shared" si="15"/>
        <v>59757</v>
      </c>
      <c r="K44" s="98">
        <f t="shared" si="15"/>
        <v>58857</v>
      </c>
      <c r="L44" s="98">
        <f t="shared" si="15"/>
        <v>58864</v>
      </c>
    </row>
    <row r="45" spans="1:12" s="100" customFormat="1" ht="25.5" customHeight="1">
      <c r="A45" s="64"/>
      <c r="B45" s="367" t="s">
        <v>27</v>
      </c>
      <c r="C45" s="367"/>
      <c r="D45" s="86" t="s">
        <v>44</v>
      </c>
      <c r="E45" s="98"/>
      <c r="F45" s="98"/>
      <c r="G45" s="98"/>
      <c r="H45" s="98"/>
      <c r="I45" s="98"/>
      <c r="J45" s="98"/>
      <c r="K45" s="98"/>
      <c r="L45" s="98"/>
    </row>
    <row r="46" spans="1:12" s="100" customFormat="1" ht="39.75" customHeight="1">
      <c r="A46" s="64"/>
      <c r="B46" s="367" t="s">
        <v>1019</v>
      </c>
      <c r="C46" s="367"/>
      <c r="D46" s="86" t="s">
        <v>45</v>
      </c>
      <c r="E46" s="98">
        <f>56022+30+2004+620+22640+18804+809</f>
        <v>100929</v>
      </c>
      <c r="F46" s="98"/>
      <c r="G46" s="98"/>
      <c r="H46" s="98"/>
      <c r="I46" s="98"/>
      <c r="J46" s="98">
        <f>56022+30+2004+620</f>
        <v>58676</v>
      </c>
      <c r="K46" s="98">
        <f>56022+30+2004+620</f>
        <v>58676</v>
      </c>
      <c r="L46" s="98">
        <f>56022+30+2004+620</f>
        <v>58676</v>
      </c>
    </row>
    <row r="47" spans="1:12" ht="19.149999999999999" customHeight="1">
      <c r="A47" s="92"/>
      <c r="B47" s="93" t="s">
        <v>479</v>
      </c>
      <c r="C47" s="93"/>
      <c r="D47" s="94" t="s">
        <v>480</v>
      </c>
      <c r="E47" s="95"/>
      <c r="F47" s="95"/>
      <c r="G47" s="95"/>
      <c r="H47" s="95"/>
      <c r="I47" s="95"/>
      <c r="J47" s="95"/>
      <c r="K47" s="95"/>
      <c r="L47" s="95"/>
    </row>
    <row r="48" spans="1:12" s="100" customFormat="1" ht="26.25" customHeight="1">
      <c r="A48" s="64"/>
      <c r="B48" s="432" t="s">
        <v>388</v>
      </c>
      <c r="C48" s="432"/>
      <c r="D48" s="86" t="s">
        <v>1031</v>
      </c>
      <c r="E48" s="98">
        <v>4096</v>
      </c>
      <c r="F48" s="98"/>
      <c r="G48" s="98"/>
      <c r="H48" s="98"/>
      <c r="I48" s="98"/>
      <c r="J48" s="98">
        <v>1081</v>
      </c>
      <c r="K48" s="98">
        <v>181</v>
      </c>
      <c r="L48" s="98">
        <v>188</v>
      </c>
    </row>
    <row r="49" spans="1:12" s="100" customFormat="1" ht="26.25" customHeight="1">
      <c r="A49" s="64"/>
      <c r="B49" s="372" t="s">
        <v>902</v>
      </c>
      <c r="C49" s="373"/>
      <c r="D49" s="112">
        <v>39855</v>
      </c>
      <c r="E49" s="98">
        <f>88+18107</f>
        <v>18195</v>
      </c>
      <c r="F49" s="98"/>
      <c r="G49" s="98"/>
      <c r="H49" s="98"/>
      <c r="I49" s="98"/>
      <c r="J49" s="98"/>
      <c r="K49" s="98"/>
      <c r="L49" s="98"/>
    </row>
    <row r="50" spans="1:12" s="43" customFormat="1" ht="18" customHeight="1">
      <c r="A50" s="62" t="s">
        <v>542</v>
      </c>
      <c r="B50" s="168"/>
      <c r="C50" s="169"/>
      <c r="D50" s="170" t="s">
        <v>543</v>
      </c>
      <c r="E50" s="171">
        <f>E51</f>
        <v>0</v>
      </c>
      <c r="F50" s="171">
        <f t="shared" ref="F50:L50" si="16">F51</f>
        <v>0</v>
      </c>
      <c r="G50" s="171">
        <f t="shared" si="16"/>
        <v>0</v>
      </c>
      <c r="H50" s="171">
        <f t="shared" si="16"/>
        <v>0</v>
      </c>
      <c r="I50" s="171">
        <f t="shared" si="16"/>
        <v>0</v>
      </c>
      <c r="J50" s="171">
        <f t="shared" si="16"/>
        <v>0</v>
      </c>
      <c r="K50" s="171">
        <f t="shared" si="16"/>
        <v>0</v>
      </c>
      <c r="L50" s="171">
        <f t="shared" si="16"/>
        <v>0</v>
      </c>
    </row>
    <row r="51" spans="1:12" s="43" customFormat="1" ht="18" customHeight="1">
      <c r="A51" s="173"/>
      <c r="B51" s="172" t="s">
        <v>546</v>
      </c>
      <c r="C51" s="168"/>
      <c r="D51" s="174" t="s">
        <v>544</v>
      </c>
      <c r="E51" s="171"/>
      <c r="F51" s="171"/>
      <c r="G51" s="171"/>
      <c r="H51" s="171"/>
      <c r="I51" s="171"/>
      <c r="J51" s="171"/>
      <c r="K51" s="171"/>
      <c r="L51" s="171"/>
    </row>
    <row r="52" spans="1:12" s="100" customFormat="1" ht="18" customHeight="1">
      <c r="A52" s="64" t="s">
        <v>1020</v>
      </c>
      <c r="B52" s="103"/>
      <c r="C52" s="106"/>
      <c r="D52" s="104" t="s">
        <v>156</v>
      </c>
      <c r="E52" s="98">
        <f>E53+E54</f>
        <v>220</v>
      </c>
      <c r="F52" s="98">
        <f t="shared" ref="F52:L52" si="17">F53+F54</f>
        <v>0</v>
      </c>
      <c r="G52" s="98">
        <f t="shared" si="17"/>
        <v>0</v>
      </c>
      <c r="H52" s="98">
        <f t="shared" si="17"/>
        <v>0</v>
      </c>
      <c r="I52" s="98">
        <f t="shared" si="17"/>
        <v>0</v>
      </c>
      <c r="J52" s="98">
        <f t="shared" si="17"/>
        <v>0</v>
      </c>
      <c r="K52" s="98">
        <f t="shared" si="17"/>
        <v>0</v>
      </c>
      <c r="L52" s="98">
        <f t="shared" si="17"/>
        <v>0</v>
      </c>
    </row>
    <row r="53" spans="1:12" s="100" customFormat="1" ht="18" customHeight="1">
      <c r="A53" s="64"/>
      <c r="B53" s="99" t="s">
        <v>275</v>
      </c>
      <c r="C53" s="103"/>
      <c r="D53" s="104" t="s">
        <v>277</v>
      </c>
      <c r="E53" s="98">
        <v>220</v>
      </c>
      <c r="F53" s="98"/>
      <c r="G53" s="98"/>
      <c r="H53" s="98"/>
      <c r="I53" s="98"/>
      <c r="J53" s="98"/>
      <c r="K53" s="98"/>
      <c r="L53" s="98"/>
    </row>
    <row r="54" spans="1:12" s="100" customFormat="1" ht="18" customHeight="1">
      <c r="A54" s="64"/>
      <c r="B54" s="113" t="s">
        <v>276</v>
      </c>
      <c r="C54" s="103"/>
      <c r="D54" s="104" t="s">
        <v>278</v>
      </c>
      <c r="E54" s="98"/>
      <c r="F54" s="98"/>
      <c r="G54" s="98"/>
      <c r="H54" s="98"/>
      <c r="I54" s="98"/>
      <c r="J54" s="98"/>
      <c r="K54" s="98"/>
      <c r="L54" s="98"/>
    </row>
    <row r="55" spans="1:12" s="100" customFormat="1" ht="31.9" customHeight="1">
      <c r="A55" s="347" t="s">
        <v>1021</v>
      </c>
      <c r="B55" s="348"/>
      <c r="C55" s="348"/>
      <c r="D55" s="104" t="s">
        <v>279</v>
      </c>
      <c r="E55" s="98">
        <f>E56+E59+E60</f>
        <v>50918</v>
      </c>
      <c r="F55" s="98">
        <f t="shared" ref="F55:L55" si="18">F56+F59+F60</f>
        <v>0</v>
      </c>
      <c r="G55" s="98">
        <f t="shared" si="18"/>
        <v>0</v>
      </c>
      <c r="H55" s="98">
        <f t="shared" si="18"/>
        <v>0</v>
      </c>
      <c r="I55" s="98">
        <f t="shared" si="18"/>
        <v>0</v>
      </c>
      <c r="J55" s="98">
        <f t="shared" si="18"/>
        <v>0</v>
      </c>
      <c r="K55" s="98">
        <f t="shared" si="18"/>
        <v>0</v>
      </c>
      <c r="L55" s="98">
        <f t="shared" si="18"/>
        <v>0</v>
      </c>
    </row>
    <row r="56" spans="1:12" s="100" customFormat="1" ht="18" customHeight="1">
      <c r="A56" s="64"/>
      <c r="B56" s="99" t="s">
        <v>1022</v>
      </c>
      <c r="C56" s="48"/>
      <c r="D56" s="104" t="s">
        <v>280</v>
      </c>
      <c r="E56" s="98">
        <f>E57+E58</f>
        <v>42000</v>
      </c>
      <c r="F56" s="98">
        <f t="shared" ref="F56:L56" si="19">F57+F58</f>
        <v>0</v>
      </c>
      <c r="G56" s="98">
        <f t="shared" si="19"/>
        <v>0</v>
      </c>
      <c r="H56" s="98">
        <f t="shared" si="19"/>
        <v>0</v>
      </c>
      <c r="I56" s="98">
        <f t="shared" si="19"/>
        <v>0</v>
      </c>
      <c r="J56" s="98">
        <f t="shared" si="19"/>
        <v>0</v>
      </c>
      <c r="K56" s="98">
        <f t="shared" si="19"/>
        <v>0</v>
      </c>
      <c r="L56" s="98">
        <f t="shared" si="19"/>
        <v>0</v>
      </c>
    </row>
    <row r="57" spans="1:12" s="100" customFormat="1" ht="18" customHeight="1">
      <c r="A57" s="64"/>
      <c r="B57" s="49"/>
      <c r="C57" s="103" t="s">
        <v>69</v>
      </c>
      <c r="D57" s="104" t="s">
        <v>108</v>
      </c>
      <c r="E57" s="98">
        <v>26000</v>
      </c>
      <c r="F57" s="98"/>
      <c r="G57" s="98"/>
      <c r="H57" s="98"/>
      <c r="I57" s="98"/>
      <c r="J57" s="98"/>
      <c r="K57" s="98"/>
      <c r="L57" s="98"/>
    </row>
    <row r="58" spans="1:12" s="100" customFormat="1" ht="18" customHeight="1">
      <c r="A58" s="64"/>
      <c r="B58" s="49"/>
      <c r="C58" s="103" t="s">
        <v>70</v>
      </c>
      <c r="D58" s="104" t="s">
        <v>109</v>
      </c>
      <c r="E58" s="98">
        <v>16000</v>
      </c>
      <c r="F58" s="98"/>
      <c r="G58" s="98"/>
      <c r="H58" s="98"/>
      <c r="I58" s="98"/>
      <c r="J58" s="98"/>
      <c r="K58" s="98"/>
      <c r="L58" s="98"/>
    </row>
    <row r="59" spans="1:12" s="100" customFormat="1" ht="18" customHeight="1">
      <c r="A59" s="64"/>
      <c r="B59" s="99" t="s">
        <v>201</v>
      </c>
      <c r="C59" s="103"/>
      <c r="D59" s="104" t="s">
        <v>281</v>
      </c>
      <c r="E59" s="98"/>
      <c r="F59" s="98"/>
      <c r="G59" s="98"/>
      <c r="H59" s="98"/>
      <c r="I59" s="98"/>
      <c r="J59" s="98"/>
      <c r="K59" s="98"/>
      <c r="L59" s="98"/>
    </row>
    <row r="60" spans="1:12" s="100" customFormat="1" ht="24.75" customHeight="1">
      <c r="A60" s="64"/>
      <c r="B60" s="349" t="s">
        <v>506</v>
      </c>
      <c r="C60" s="349"/>
      <c r="D60" s="104" t="s">
        <v>14</v>
      </c>
      <c r="E60" s="98">
        <v>8918</v>
      </c>
      <c r="F60" s="98"/>
      <c r="G60" s="98"/>
      <c r="H60" s="98"/>
      <c r="I60" s="98"/>
      <c r="J60" s="98"/>
      <c r="K60" s="98"/>
      <c r="L60" s="98"/>
    </row>
    <row r="61" spans="1:12" s="100" customFormat="1" ht="18" customHeight="1">
      <c r="A61" s="64" t="s">
        <v>659</v>
      </c>
      <c r="B61" s="113"/>
      <c r="C61" s="106"/>
      <c r="D61" s="103" t="s">
        <v>994</v>
      </c>
      <c r="E61" s="98">
        <f>E62</f>
        <v>950</v>
      </c>
      <c r="F61" s="98">
        <f t="shared" ref="F61:L62" si="20">F62</f>
        <v>0</v>
      </c>
      <c r="G61" s="98">
        <f t="shared" si="20"/>
        <v>0</v>
      </c>
      <c r="H61" s="98">
        <f t="shared" si="20"/>
        <v>0</v>
      </c>
      <c r="I61" s="98">
        <f t="shared" si="20"/>
        <v>0</v>
      </c>
      <c r="J61" s="98">
        <f t="shared" si="20"/>
        <v>0</v>
      </c>
      <c r="K61" s="98">
        <f t="shared" si="20"/>
        <v>0</v>
      </c>
      <c r="L61" s="98">
        <f t="shared" si="20"/>
        <v>0</v>
      </c>
    </row>
    <row r="62" spans="1:12" s="100" customFormat="1" ht="18" customHeight="1">
      <c r="A62" s="64" t="s">
        <v>1023</v>
      </c>
      <c r="B62" s="103"/>
      <c r="C62" s="106"/>
      <c r="D62" s="104" t="s">
        <v>224</v>
      </c>
      <c r="E62" s="98">
        <f>E63</f>
        <v>950</v>
      </c>
      <c r="F62" s="98">
        <f t="shared" si="20"/>
        <v>0</v>
      </c>
      <c r="G62" s="98">
        <f t="shared" si="20"/>
        <v>0</v>
      </c>
      <c r="H62" s="98">
        <f t="shared" si="20"/>
        <v>0</v>
      </c>
      <c r="I62" s="98">
        <f t="shared" si="20"/>
        <v>0</v>
      </c>
      <c r="J62" s="98">
        <f t="shared" si="20"/>
        <v>0</v>
      </c>
      <c r="K62" s="98">
        <f t="shared" si="20"/>
        <v>0</v>
      </c>
      <c r="L62" s="98">
        <f t="shared" si="20"/>
        <v>0</v>
      </c>
    </row>
    <row r="63" spans="1:12" s="100" customFormat="1" ht="18" customHeight="1">
      <c r="A63" s="64"/>
      <c r="B63" s="113" t="s">
        <v>223</v>
      </c>
      <c r="C63" s="103"/>
      <c r="D63" s="104" t="s">
        <v>225</v>
      </c>
      <c r="E63" s="98">
        <v>950</v>
      </c>
      <c r="F63" s="98"/>
      <c r="G63" s="98"/>
      <c r="H63" s="98"/>
      <c r="I63" s="98"/>
      <c r="J63" s="98"/>
      <c r="K63" s="98"/>
      <c r="L63" s="98"/>
    </row>
    <row r="64" spans="1:12" s="100" customFormat="1" ht="18" customHeight="1">
      <c r="A64" s="62" t="s">
        <v>660</v>
      </c>
      <c r="B64" s="114"/>
      <c r="C64" s="99"/>
      <c r="D64" s="104" t="s">
        <v>22</v>
      </c>
      <c r="E64" s="98">
        <f>E65+E77</f>
        <v>80981</v>
      </c>
      <c r="F64" s="98">
        <f t="shared" ref="F64:L64" si="21">F65+F77</f>
        <v>0</v>
      </c>
      <c r="G64" s="98">
        <f t="shared" si="21"/>
        <v>0</v>
      </c>
      <c r="H64" s="98">
        <f t="shared" si="21"/>
        <v>0</v>
      </c>
      <c r="I64" s="98">
        <f t="shared" si="21"/>
        <v>0</v>
      </c>
      <c r="J64" s="98">
        <f t="shared" si="21"/>
        <v>0</v>
      </c>
      <c r="K64" s="98">
        <f t="shared" si="21"/>
        <v>0</v>
      </c>
      <c r="L64" s="98">
        <f t="shared" si="21"/>
        <v>0</v>
      </c>
    </row>
    <row r="65" spans="1:12" s="100" customFormat="1" ht="18" customHeight="1">
      <c r="A65" s="62" t="s">
        <v>661</v>
      </c>
      <c r="B65" s="99"/>
      <c r="C65" s="106"/>
      <c r="D65" s="103" t="s">
        <v>23</v>
      </c>
      <c r="E65" s="98">
        <f>E66+E75</f>
        <v>17392</v>
      </c>
      <c r="F65" s="98">
        <f t="shared" ref="F65:L65" si="22">F66+F75</f>
        <v>0</v>
      </c>
      <c r="G65" s="98">
        <f t="shared" si="22"/>
        <v>0</v>
      </c>
      <c r="H65" s="98">
        <f t="shared" si="22"/>
        <v>0</v>
      </c>
      <c r="I65" s="98">
        <f t="shared" si="22"/>
        <v>0</v>
      </c>
      <c r="J65" s="98">
        <f t="shared" si="22"/>
        <v>0</v>
      </c>
      <c r="K65" s="98">
        <f t="shared" si="22"/>
        <v>0</v>
      </c>
      <c r="L65" s="98">
        <f t="shared" si="22"/>
        <v>0</v>
      </c>
    </row>
    <row r="66" spans="1:12" s="100" customFormat="1" ht="18" customHeight="1">
      <c r="A66" s="62" t="s">
        <v>220</v>
      </c>
      <c r="B66" s="103"/>
      <c r="C66" s="106"/>
      <c r="D66" s="104" t="s">
        <v>295</v>
      </c>
      <c r="E66" s="98">
        <f>E67+E68+E71+E74</f>
        <v>17392</v>
      </c>
      <c r="F66" s="98">
        <f t="shared" ref="F66:L66" si="23">F67+F68+F71+F74</f>
        <v>0</v>
      </c>
      <c r="G66" s="98">
        <f t="shared" si="23"/>
        <v>0</v>
      </c>
      <c r="H66" s="98">
        <f t="shared" si="23"/>
        <v>0</v>
      </c>
      <c r="I66" s="98">
        <f t="shared" si="23"/>
        <v>0</v>
      </c>
      <c r="J66" s="98">
        <f t="shared" si="23"/>
        <v>0</v>
      </c>
      <c r="K66" s="98">
        <f t="shared" si="23"/>
        <v>0</v>
      </c>
      <c r="L66" s="98">
        <f t="shared" si="23"/>
        <v>0</v>
      </c>
    </row>
    <row r="67" spans="1:12" s="100" customFormat="1" ht="18" customHeight="1">
      <c r="A67" s="64"/>
      <c r="B67" s="99" t="s">
        <v>423</v>
      </c>
      <c r="C67" s="48"/>
      <c r="D67" s="104" t="s">
        <v>310</v>
      </c>
      <c r="E67" s="98"/>
      <c r="F67" s="98"/>
      <c r="G67" s="98"/>
      <c r="H67" s="98"/>
      <c r="I67" s="98"/>
      <c r="J67" s="98"/>
      <c r="K67" s="98"/>
      <c r="L67" s="98"/>
    </row>
    <row r="68" spans="1:12" s="100" customFormat="1" ht="18" customHeight="1">
      <c r="A68" s="64"/>
      <c r="B68" s="99" t="s">
        <v>911</v>
      </c>
      <c r="C68" s="103"/>
      <c r="D68" s="104" t="s">
        <v>656</v>
      </c>
      <c r="E68" s="98">
        <f>E69+E70</f>
        <v>17392</v>
      </c>
      <c r="F68" s="98">
        <f t="shared" ref="F68:L68" si="24">F69+F70</f>
        <v>0</v>
      </c>
      <c r="G68" s="98">
        <f t="shared" si="24"/>
        <v>0</v>
      </c>
      <c r="H68" s="98">
        <f t="shared" si="24"/>
        <v>0</v>
      </c>
      <c r="I68" s="98">
        <f t="shared" si="24"/>
        <v>0</v>
      </c>
      <c r="J68" s="98">
        <f t="shared" si="24"/>
        <v>0</v>
      </c>
      <c r="K68" s="98">
        <f t="shared" si="24"/>
        <v>0</v>
      </c>
      <c r="L68" s="98">
        <f t="shared" si="24"/>
        <v>0</v>
      </c>
    </row>
    <row r="69" spans="1:12" s="100" customFormat="1" ht="18" customHeight="1">
      <c r="A69" s="64"/>
      <c r="B69" s="99"/>
      <c r="C69" s="103" t="s">
        <v>910</v>
      </c>
      <c r="D69" s="104" t="s">
        <v>909</v>
      </c>
      <c r="E69" s="98"/>
      <c r="F69" s="98"/>
      <c r="G69" s="98"/>
      <c r="H69" s="98"/>
      <c r="I69" s="98"/>
      <c r="J69" s="98"/>
      <c r="K69" s="98"/>
      <c r="L69" s="98"/>
    </row>
    <row r="70" spans="1:12" s="100" customFormat="1" ht="18" customHeight="1">
      <c r="A70" s="64"/>
      <c r="B70" s="99"/>
      <c r="C70" s="103" t="s">
        <v>282</v>
      </c>
      <c r="D70" s="104" t="s">
        <v>283</v>
      </c>
      <c r="E70" s="98">
        <v>17392</v>
      </c>
      <c r="F70" s="98"/>
      <c r="G70" s="98"/>
      <c r="H70" s="98"/>
      <c r="I70" s="98"/>
      <c r="J70" s="98"/>
      <c r="K70" s="98"/>
      <c r="L70" s="98"/>
    </row>
    <row r="71" spans="1:12" s="100" customFormat="1" ht="18" customHeight="1">
      <c r="A71" s="62"/>
      <c r="B71" s="99" t="s">
        <v>311</v>
      </c>
      <c r="C71" s="103"/>
      <c r="D71" s="104" t="s">
        <v>657</v>
      </c>
      <c r="E71" s="98">
        <f>E72+E73</f>
        <v>0</v>
      </c>
      <c r="F71" s="98">
        <f t="shared" ref="F71:L71" si="25">F72+F73</f>
        <v>0</v>
      </c>
      <c r="G71" s="98">
        <f t="shared" si="25"/>
        <v>0</v>
      </c>
      <c r="H71" s="98">
        <f t="shared" si="25"/>
        <v>0</v>
      </c>
      <c r="I71" s="98">
        <f t="shared" si="25"/>
        <v>0</v>
      </c>
      <c r="J71" s="98">
        <f t="shared" si="25"/>
        <v>0</v>
      </c>
      <c r="K71" s="98">
        <f t="shared" si="25"/>
        <v>0</v>
      </c>
      <c r="L71" s="98">
        <f t="shared" si="25"/>
        <v>0</v>
      </c>
    </row>
    <row r="72" spans="1:12" s="100" customFormat="1" ht="18" customHeight="1">
      <c r="A72" s="62"/>
      <c r="B72" s="99"/>
      <c r="C72" s="103" t="s">
        <v>39</v>
      </c>
      <c r="D72" s="104" t="s">
        <v>180</v>
      </c>
      <c r="E72" s="98"/>
      <c r="F72" s="98"/>
      <c r="G72" s="98"/>
      <c r="H72" s="98"/>
      <c r="I72" s="98"/>
      <c r="J72" s="98"/>
      <c r="K72" s="98"/>
      <c r="L72" s="98"/>
    </row>
    <row r="73" spans="1:12" s="100" customFormat="1" ht="28.5" customHeight="1">
      <c r="A73" s="62"/>
      <c r="B73" s="99"/>
      <c r="C73" s="110" t="s">
        <v>9</v>
      </c>
      <c r="D73" s="104" t="s">
        <v>668</v>
      </c>
      <c r="E73" s="98"/>
      <c r="F73" s="98"/>
      <c r="G73" s="98"/>
      <c r="H73" s="98"/>
      <c r="I73" s="98"/>
      <c r="J73" s="98"/>
      <c r="K73" s="98"/>
      <c r="L73" s="98"/>
    </row>
    <row r="74" spans="1:12" s="100" customFormat="1" ht="18" customHeight="1">
      <c r="A74" s="62"/>
      <c r="B74" s="99" t="s">
        <v>655</v>
      </c>
      <c r="C74" s="103"/>
      <c r="D74" s="104" t="s">
        <v>658</v>
      </c>
      <c r="E74" s="98"/>
      <c r="F74" s="98"/>
      <c r="G74" s="98"/>
      <c r="H74" s="98"/>
      <c r="I74" s="98"/>
      <c r="J74" s="98"/>
      <c r="K74" s="98"/>
      <c r="L74" s="98"/>
    </row>
    <row r="75" spans="1:12" s="100" customFormat="1" ht="18" customHeight="1">
      <c r="A75" s="62" t="s">
        <v>662</v>
      </c>
      <c r="B75" s="103"/>
      <c r="C75" s="99"/>
      <c r="D75" s="104" t="s">
        <v>410</v>
      </c>
      <c r="E75" s="98">
        <f>E76</f>
        <v>0</v>
      </c>
      <c r="F75" s="98">
        <f t="shared" ref="F75:L75" si="26">F76</f>
        <v>0</v>
      </c>
      <c r="G75" s="98">
        <f t="shared" si="26"/>
        <v>0</v>
      </c>
      <c r="H75" s="98">
        <f t="shared" si="26"/>
        <v>0</v>
      </c>
      <c r="I75" s="98">
        <f t="shared" si="26"/>
        <v>0</v>
      </c>
      <c r="J75" s="98">
        <f t="shared" si="26"/>
        <v>0</v>
      </c>
      <c r="K75" s="98">
        <f t="shared" si="26"/>
        <v>0</v>
      </c>
      <c r="L75" s="98">
        <f t="shared" si="26"/>
        <v>0</v>
      </c>
    </row>
    <row r="76" spans="1:12" s="100" customFormat="1" ht="18" customHeight="1">
      <c r="A76" s="62"/>
      <c r="B76" s="99" t="s">
        <v>805</v>
      </c>
      <c r="C76" s="103"/>
      <c r="D76" s="104" t="s">
        <v>411</v>
      </c>
      <c r="E76" s="98"/>
      <c r="F76" s="98"/>
      <c r="G76" s="98"/>
      <c r="H76" s="98"/>
      <c r="I76" s="98"/>
      <c r="J76" s="98"/>
      <c r="K76" s="98"/>
      <c r="L76" s="98"/>
    </row>
    <row r="77" spans="1:12" s="100" customFormat="1" ht="21.75" customHeight="1">
      <c r="A77" s="358" t="s">
        <v>663</v>
      </c>
      <c r="B77" s="359"/>
      <c r="C77" s="359"/>
      <c r="D77" s="104" t="s">
        <v>24</v>
      </c>
      <c r="E77" s="45">
        <f>E78+E89+E92+E99+E112</f>
        <v>63589</v>
      </c>
      <c r="F77" s="45">
        <f t="shared" ref="F77:L77" si="27">F78+F89+F92+F99+F112</f>
        <v>0</v>
      </c>
      <c r="G77" s="45">
        <f t="shared" si="27"/>
        <v>0</v>
      </c>
      <c r="H77" s="45">
        <f t="shared" si="27"/>
        <v>0</v>
      </c>
      <c r="I77" s="45">
        <f t="shared" si="27"/>
        <v>0</v>
      </c>
      <c r="J77" s="45">
        <f t="shared" si="27"/>
        <v>0</v>
      </c>
      <c r="K77" s="45">
        <f t="shared" si="27"/>
        <v>0</v>
      </c>
      <c r="L77" s="45">
        <f t="shared" si="27"/>
        <v>0</v>
      </c>
    </row>
    <row r="78" spans="1:12" s="100" customFormat="1" ht="49.15" customHeight="1">
      <c r="A78" s="347" t="s">
        <v>619</v>
      </c>
      <c r="B78" s="348"/>
      <c r="C78" s="348"/>
      <c r="D78" s="86" t="s">
        <v>66</v>
      </c>
      <c r="E78" s="98">
        <f>E79+E80+E81+E82+E83+E84+E85+E86+E87+E88</f>
        <v>3588</v>
      </c>
      <c r="F78" s="98">
        <f t="shared" ref="F78:L78" si="28">F79+F80+F81+F82+F83+F84+F85+F86+F87+F88</f>
        <v>0</v>
      </c>
      <c r="G78" s="98">
        <f t="shared" si="28"/>
        <v>0</v>
      </c>
      <c r="H78" s="98">
        <f t="shared" si="28"/>
        <v>0</v>
      </c>
      <c r="I78" s="98">
        <f t="shared" si="28"/>
        <v>0</v>
      </c>
      <c r="J78" s="98">
        <f t="shared" si="28"/>
        <v>0</v>
      </c>
      <c r="K78" s="98">
        <f t="shared" si="28"/>
        <v>0</v>
      </c>
      <c r="L78" s="98">
        <f t="shared" si="28"/>
        <v>0</v>
      </c>
    </row>
    <row r="79" spans="1:12" s="100" customFormat="1" ht="18" customHeight="1">
      <c r="A79" s="64"/>
      <c r="B79" s="99" t="s">
        <v>83</v>
      </c>
      <c r="C79" s="103"/>
      <c r="D79" s="86" t="s">
        <v>404</v>
      </c>
      <c r="E79" s="98">
        <v>60</v>
      </c>
      <c r="F79" s="98"/>
      <c r="G79" s="98"/>
      <c r="H79" s="98"/>
      <c r="I79" s="98"/>
      <c r="J79" s="98"/>
      <c r="K79" s="98"/>
      <c r="L79" s="98"/>
    </row>
    <row r="80" spans="1:12" s="100" customFormat="1" ht="18" customHeight="1">
      <c r="A80" s="64"/>
      <c r="B80" s="99" t="s">
        <v>200</v>
      </c>
      <c r="C80" s="103"/>
      <c r="D80" s="86" t="s">
        <v>405</v>
      </c>
      <c r="E80" s="98">
        <v>228</v>
      </c>
      <c r="F80" s="98"/>
      <c r="G80" s="98"/>
      <c r="H80" s="98"/>
      <c r="I80" s="98"/>
      <c r="J80" s="98"/>
      <c r="K80" s="98"/>
      <c r="L80" s="98"/>
    </row>
    <row r="81" spans="1:14" s="100" customFormat="1" ht="18" customHeight="1">
      <c r="A81" s="64"/>
      <c r="B81" s="99" t="s">
        <v>652</v>
      </c>
      <c r="C81" s="103"/>
      <c r="D81" s="86" t="s">
        <v>406</v>
      </c>
      <c r="E81" s="98">
        <v>2700</v>
      </c>
      <c r="F81" s="98"/>
      <c r="G81" s="98"/>
      <c r="H81" s="98"/>
      <c r="I81" s="98"/>
      <c r="J81" s="98"/>
      <c r="K81" s="98"/>
      <c r="L81" s="98"/>
    </row>
    <row r="82" spans="1:14" s="100" customFormat="1" ht="18" customHeight="1">
      <c r="A82" s="64"/>
      <c r="B82" s="99" t="s">
        <v>588</v>
      </c>
      <c r="C82" s="103"/>
      <c r="D82" s="86" t="s">
        <v>587</v>
      </c>
      <c r="E82" s="98"/>
      <c r="F82" s="98"/>
      <c r="G82" s="98"/>
      <c r="H82" s="98"/>
      <c r="I82" s="98"/>
      <c r="J82" s="98"/>
      <c r="K82" s="98"/>
      <c r="L82" s="98"/>
    </row>
    <row r="83" spans="1:14" s="100" customFormat="1" ht="18" customHeight="1">
      <c r="A83" s="65"/>
      <c r="B83" s="99" t="s">
        <v>653</v>
      </c>
      <c r="C83" s="103"/>
      <c r="D83" s="86" t="s">
        <v>268</v>
      </c>
      <c r="E83" s="98"/>
      <c r="F83" s="98"/>
      <c r="G83" s="98"/>
      <c r="H83" s="98"/>
      <c r="I83" s="98"/>
      <c r="J83" s="98"/>
      <c r="K83" s="98"/>
      <c r="L83" s="98"/>
    </row>
    <row r="84" spans="1:14" s="100" customFormat="1" ht="18" customHeight="1">
      <c r="A84" s="65"/>
      <c r="B84" s="198" t="s">
        <v>618</v>
      </c>
      <c r="C84" s="208"/>
      <c r="D84" s="189" t="s">
        <v>617</v>
      </c>
      <c r="E84" s="98"/>
      <c r="F84" s="98"/>
      <c r="G84" s="98"/>
      <c r="H84" s="98"/>
      <c r="I84" s="98"/>
      <c r="J84" s="98"/>
      <c r="K84" s="98"/>
      <c r="L84" s="98"/>
    </row>
    <row r="85" spans="1:14" s="100" customFormat="1" ht="24.75" customHeight="1">
      <c r="A85" s="66"/>
      <c r="B85" s="364" t="s">
        <v>296</v>
      </c>
      <c r="C85" s="364"/>
      <c r="D85" s="86" t="s">
        <v>1032</v>
      </c>
      <c r="E85" s="98"/>
      <c r="F85" s="98"/>
      <c r="G85" s="98"/>
      <c r="H85" s="98"/>
      <c r="I85" s="98"/>
      <c r="J85" s="98"/>
      <c r="K85" s="98"/>
      <c r="L85" s="98"/>
    </row>
    <row r="86" spans="1:14" s="100" customFormat="1" ht="18" customHeight="1">
      <c r="A86" s="66"/>
      <c r="B86" s="99" t="s">
        <v>394</v>
      </c>
      <c r="C86" s="103"/>
      <c r="D86" s="86" t="s">
        <v>1033</v>
      </c>
      <c r="E86" s="98">
        <v>600</v>
      </c>
      <c r="F86" s="98"/>
      <c r="G86" s="98"/>
      <c r="H86" s="98"/>
      <c r="I86" s="98"/>
      <c r="J86" s="98"/>
      <c r="K86" s="98"/>
      <c r="L86" s="98"/>
    </row>
    <row r="87" spans="1:14" s="100" customFormat="1" ht="18" customHeight="1">
      <c r="A87" s="66"/>
      <c r="B87" s="99" t="s">
        <v>570</v>
      </c>
      <c r="C87" s="103"/>
      <c r="D87" s="182" t="s">
        <v>571</v>
      </c>
      <c r="E87" s="98"/>
      <c r="F87" s="98"/>
      <c r="G87" s="98"/>
      <c r="H87" s="98"/>
      <c r="I87" s="98"/>
      <c r="J87" s="98"/>
      <c r="K87" s="98"/>
      <c r="L87" s="98"/>
      <c r="M87" s="223"/>
      <c r="N87" s="190"/>
    </row>
    <row r="88" spans="1:14" s="100" customFormat="1" ht="18" customHeight="1">
      <c r="A88" s="65"/>
      <c r="B88" s="99" t="s">
        <v>403</v>
      </c>
      <c r="C88" s="103"/>
      <c r="D88" s="86" t="s">
        <v>269</v>
      </c>
      <c r="E88" s="98"/>
      <c r="F88" s="98"/>
      <c r="G88" s="98"/>
      <c r="H88" s="98"/>
      <c r="I88" s="98"/>
      <c r="J88" s="98"/>
      <c r="K88" s="98"/>
      <c r="L88" s="98"/>
    </row>
    <row r="89" spans="1:14" s="100" customFormat="1" ht="23.25" customHeight="1">
      <c r="A89" s="383" t="s">
        <v>243</v>
      </c>
      <c r="B89" s="384"/>
      <c r="C89" s="384"/>
      <c r="D89" s="86" t="s">
        <v>524</v>
      </c>
      <c r="E89" s="98">
        <f>E90+E91</f>
        <v>19620</v>
      </c>
      <c r="F89" s="98">
        <f t="shared" ref="F89:L89" si="29">F90+F91</f>
        <v>0</v>
      </c>
      <c r="G89" s="98">
        <f t="shared" si="29"/>
        <v>0</v>
      </c>
      <c r="H89" s="98">
        <f t="shared" si="29"/>
        <v>0</v>
      </c>
      <c r="I89" s="98">
        <f t="shared" si="29"/>
        <v>0</v>
      </c>
      <c r="J89" s="98">
        <f t="shared" si="29"/>
        <v>0</v>
      </c>
      <c r="K89" s="98">
        <f t="shared" si="29"/>
        <v>0</v>
      </c>
      <c r="L89" s="98">
        <f t="shared" si="29"/>
        <v>0</v>
      </c>
    </row>
    <row r="90" spans="1:14" s="100" customFormat="1" ht="18" customHeight="1">
      <c r="A90" s="64"/>
      <c r="B90" s="113" t="s">
        <v>271</v>
      </c>
      <c r="C90" s="103"/>
      <c r="D90" s="86" t="s">
        <v>492</v>
      </c>
      <c r="E90" s="98"/>
      <c r="F90" s="98"/>
      <c r="G90" s="98"/>
      <c r="H90" s="98"/>
      <c r="I90" s="98"/>
      <c r="J90" s="98"/>
      <c r="K90" s="98"/>
      <c r="L90" s="98"/>
    </row>
    <row r="91" spans="1:14" s="100" customFormat="1" ht="18" customHeight="1">
      <c r="A91" s="65"/>
      <c r="B91" s="99" t="s">
        <v>491</v>
      </c>
      <c r="C91" s="103"/>
      <c r="D91" s="86" t="s">
        <v>493</v>
      </c>
      <c r="E91" s="98">
        <f>2400+4380+850+10000+1600+180+210</f>
        <v>19620</v>
      </c>
      <c r="F91" s="98"/>
      <c r="G91" s="98"/>
      <c r="H91" s="98"/>
      <c r="I91" s="98"/>
      <c r="J91" s="98"/>
      <c r="K91" s="98"/>
      <c r="L91" s="98"/>
    </row>
    <row r="92" spans="1:14" s="100" customFormat="1" ht="18" customHeight="1">
      <c r="A92" s="64" t="s">
        <v>436</v>
      </c>
      <c r="B92" s="103"/>
      <c r="C92" s="99"/>
      <c r="D92" s="86" t="s">
        <v>494</v>
      </c>
      <c r="E92" s="98">
        <f>E93+E95+E96+E98</f>
        <v>8800</v>
      </c>
      <c r="F92" s="98">
        <f t="shared" ref="F92:L92" si="30">F93+F95+F96+F98</f>
        <v>0</v>
      </c>
      <c r="G92" s="98">
        <f t="shared" si="30"/>
        <v>0</v>
      </c>
      <c r="H92" s="98">
        <f t="shared" si="30"/>
        <v>0</v>
      </c>
      <c r="I92" s="98">
        <f t="shared" si="30"/>
        <v>0</v>
      </c>
      <c r="J92" s="98">
        <f t="shared" si="30"/>
        <v>0</v>
      </c>
      <c r="K92" s="98">
        <f t="shared" si="30"/>
        <v>0</v>
      </c>
      <c r="L92" s="98">
        <f t="shared" si="30"/>
        <v>0</v>
      </c>
    </row>
    <row r="93" spans="1:14" s="100" customFormat="1" ht="22.9" customHeight="1">
      <c r="A93" s="64"/>
      <c r="B93" s="364" t="s">
        <v>286</v>
      </c>
      <c r="C93" s="364"/>
      <c r="D93" s="86" t="s">
        <v>495</v>
      </c>
      <c r="E93" s="98">
        <f>E94</f>
        <v>8800</v>
      </c>
      <c r="F93" s="98">
        <f t="shared" ref="F93:L93" si="31">F94</f>
        <v>0</v>
      </c>
      <c r="G93" s="98">
        <f t="shared" si="31"/>
        <v>0</v>
      </c>
      <c r="H93" s="98">
        <f t="shared" si="31"/>
        <v>0</v>
      </c>
      <c r="I93" s="98">
        <f t="shared" si="31"/>
        <v>0</v>
      </c>
      <c r="J93" s="98">
        <f t="shared" si="31"/>
        <v>0</v>
      </c>
      <c r="K93" s="98">
        <f t="shared" si="31"/>
        <v>0</v>
      </c>
      <c r="L93" s="98">
        <f t="shared" si="31"/>
        <v>0</v>
      </c>
    </row>
    <row r="94" spans="1:14" s="100" customFormat="1" ht="25.9" customHeight="1">
      <c r="A94" s="64"/>
      <c r="B94" s="99"/>
      <c r="C94" s="110" t="s">
        <v>284</v>
      </c>
      <c r="D94" s="86" t="s">
        <v>285</v>
      </c>
      <c r="E94" s="98">
        <v>8800</v>
      </c>
      <c r="F94" s="98"/>
      <c r="G94" s="98"/>
      <c r="H94" s="98"/>
      <c r="I94" s="98"/>
      <c r="J94" s="98"/>
      <c r="K94" s="98"/>
      <c r="L94" s="98"/>
    </row>
    <row r="95" spans="1:14" s="100" customFormat="1" ht="27" customHeight="1">
      <c r="A95" s="64"/>
      <c r="B95" s="349" t="s">
        <v>100</v>
      </c>
      <c r="C95" s="349"/>
      <c r="D95" s="86" t="s">
        <v>393</v>
      </c>
      <c r="E95" s="98"/>
      <c r="F95" s="98"/>
      <c r="G95" s="98"/>
      <c r="H95" s="98"/>
      <c r="I95" s="98"/>
      <c r="J95" s="98"/>
      <c r="K95" s="98"/>
      <c r="L95" s="98"/>
    </row>
    <row r="96" spans="1:14" s="100" customFormat="1" ht="36" customHeight="1">
      <c r="A96" s="64"/>
      <c r="B96" s="349" t="s">
        <v>548</v>
      </c>
      <c r="C96" s="349"/>
      <c r="D96" s="86" t="s">
        <v>117</v>
      </c>
      <c r="E96" s="98">
        <f>E97</f>
        <v>0</v>
      </c>
      <c r="F96" s="98">
        <f t="shared" ref="F96:L96" si="32">F97</f>
        <v>0</v>
      </c>
      <c r="G96" s="98">
        <f t="shared" si="32"/>
        <v>0</v>
      </c>
      <c r="H96" s="98">
        <f t="shared" si="32"/>
        <v>0</v>
      </c>
      <c r="I96" s="98">
        <f t="shared" si="32"/>
        <v>0</v>
      </c>
      <c r="J96" s="98">
        <f t="shared" si="32"/>
        <v>0</v>
      </c>
      <c r="K96" s="98">
        <f t="shared" si="32"/>
        <v>0</v>
      </c>
      <c r="L96" s="98">
        <f t="shared" si="32"/>
        <v>0</v>
      </c>
    </row>
    <row r="97" spans="1:12" s="100" customFormat="1" ht="33.6" customHeight="1">
      <c r="A97" s="64"/>
      <c r="B97" s="99"/>
      <c r="C97" s="110" t="s">
        <v>651</v>
      </c>
      <c r="D97" s="86" t="s">
        <v>547</v>
      </c>
      <c r="E97" s="98"/>
      <c r="F97" s="98"/>
      <c r="G97" s="98"/>
      <c r="H97" s="98"/>
      <c r="I97" s="98"/>
      <c r="J97" s="98"/>
      <c r="K97" s="98"/>
      <c r="L97" s="98"/>
    </row>
    <row r="98" spans="1:12" s="100" customFormat="1" ht="18" customHeight="1">
      <c r="A98" s="64"/>
      <c r="B98" s="99" t="s">
        <v>864</v>
      </c>
      <c r="C98" s="103"/>
      <c r="D98" s="86" t="s">
        <v>259</v>
      </c>
      <c r="E98" s="98"/>
      <c r="F98" s="98"/>
      <c r="G98" s="98"/>
      <c r="H98" s="98"/>
      <c r="I98" s="98"/>
      <c r="J98" s="98"/>
      <c r="K98" s="98"/>
      <c r="L98" s="98"/>
    </row>
    <row r="99" spans="1:12" s="100" customFormat="1" ht="36.75" customHeight="1">
      <c r="A99" s="365" t="s">
        <v>603</v>
      </c>
      <c r="B99" s="366"/>
      <c r="C99" s="366"/>
      <c r="D99" s="86" t="s">
        <v>496</v>
      </c>
      <c r="E99" s="98">
        <f>E100+E102+E103+E104+E105+E106+E107+E108+E109+E110+E111</f>
        <v>31581</v>
      </c>
      <c r="F99" s="98">
        <f t="shared" ref="F99:L99" si="33">F100+F102+F103+F104+F105+F106+F107+F108+F109+F110+F111</f>
        <v>0</v>
      </c>
      <c r="G99" s="98">
        <f t="shared" si="33"/>
        <v>0</v>
      </c>
      <c r="H99" s="98">
        <f t="shared" si="33"/>
        <v>0</v>
      </c>
      <c r="I99" s="98">
        <f t="shared" si="33"/>
        <v>0</v>
      </c>
      <c r="J99" s="98">
        <f t="shared" si="33"/>
        <v>0</v>
      </c>
      <c r="K99" s="98">
        <f t="shared" si="33"/>
        <v>0</v>
      </c>
      <c r="L99" s="98">
        <f t="shared" si="33"/>
        <v>0</v>
      </c>
    </row>
    <row r="100" spans="1:12" s="100" customFormat="1" ht="18" customHeight="1">
      <c r="A100" s="64"/>
      <c r="B100" s="103" t="s">
        <v>590</v>
      </c>
      <c r="C100" s="99"/>
      <c r="D100" s="86" t="s">
        <v>222</v>
      </c>
      <c r="E100" s="98">
        <f>E101</f>
        <v>0</v>
      </c>
      <c r="F100" s="98">
        <f t="shared" ref="F100:L100" si="34">F101</f>
        <v>0</v>
      </c>
      <c r="G100" s="98">
        <f t="shared" si="34"/>
        <v>0</v>
      </c>
      <c r="H100" s="98">
        <f t="shared" si="34"/>
        <v>0</v>
      </c>
      <c r="I100" s="98">
        <f t="shared" si="34"/>
        <v>0</v>
      </c>
      <c r="J100" s="98">
        <f t="shared" si="34"/>
        <v>0</v>
      </c>
      <c r="K100" s="98">
        <f t="shared" si="34"/>
        <v>0</v>
      </c>
      <c r="L100" s="98">
        <f t="shared" si="34"/>
        <v>0</v>
      </c>
    </row>
    <row r="101" spans="1:12" s="100" customFormat="1" ht="18" customHeight="1">
      <c r="A101" s="64"/>
      <c r="B101" s="103"/>
      <c r="C101" s="99" t="s">
        <v>221</v>
      </c>
      <c r="D101" s="86" t="s">
        <v>589</v>
      </c>
      <c r="E101" s="98"/>
      <c r="F101" s="98"/>
      <c r="G101" s="98"/>
      <c r="H101" s="98"/>
      <c r="I101" s="98"/>
      <c r="J101" s="98"/>
      <c r="K101" s="98"/>
      <c r="L101" s="98"/>
    </row>
    <row r="102" spans="1:12" s="100" customFormat="1" ht="18" customHeight="1">
      <c r="A102" s="64"/>
      <c r="B102" s="99" t="s">
        <v>865</v>
      </c>
      <c r="C102" s="103"/>
      <c r="D102" s="86" t="s">
        <v>390</v>
      </c>
      <c r="E102" s="98">
        <v>7500</v>
      </c>
      <c r="F102" s="98"/>
      <c r="G102" s="98"/>
      <c r="H102" s="98"/>
      <c r="I102" s="98"/>
      <c r="J102" s="98"/>
      <c r="K102" s="98"/>
      <c r="L102" s="98"/>
    </row>
    <row r="103" spans="1:12" s="100" customFormat="1" ht="18" customHeight="1">
      <c r="A103" s="115"/>
      <c r="B103" s="420" t="s">
        <v>434</v>
      </c>
      <c r="C103" s="420"/>
      <c r="D103" s="116" t="s">
        <v>187</v>
      </c>
      <c r="E103" s="98">
        <f>33266-9185</f>
        <v>24081</v>
      </c>
      <c r="F103" s="98"/>
      <c r="G103" s="98"/>
      <c r="H103" s="98"/>
      <c r="I103" s="98"/>
      <c r="J103" s="98"/>
      <c r="K103" s="98"/>
      <c r="L103" s="98"/>
    </row>
    <row r="104" spans="1:12" s="100" customFormat="1" ht="18" customHeight="1">
      <c r="A104" s="115"/>
      <c r="B104" s="420" t="s">
        <v>640</v>
      </c>
      <c r="C104" s="420"/>
      <c r="D104" s="116" t="s">
        <v>188</v>
      </c>
      <c r="E104" s="98"/>
      <c r="F104" s="98"/>
      <c r="G104" s="98"/>
      <c r="H104" s="98"/>
      <c r="I104" s="98"/>
      <c r="J104" s="98"/>
      <c r="K104" s="98"/>
      <c r="L104" s="98"/>
    </row>
    <row r="105" spans="1:12" s="100" customFormat="1" ht="18" customHeight="1">
      <c r="A105" s="64"/>
      <c r="B105" s="420" t="s">
        <v>989</v>
      </c>
      <c r="C105" s="420"/>
      <c r="D105" s="117" t="s">
        <v>523</v>
      </c>
      <c r="E105" s="98"/>
      <c r="F105" s="98"/>
      <c r="G105" s="98"/>
      <c r="H105" s="98"/>
      <c r="I105" s="98"/>
      <c r="J105" s="98"/>
      <c r="K105" s="98"/>
      <c r="L105" s="98"/>
    </row>
    <row r="106" spans="1:12" s="100" customFormat="1" ht="27.75" customHeight="1">
      <c r="A106" s="64"/>
      <c r="B106" s="382" t="s">
        <v>7</v>
      </c>
      <c r="C106" s="382"/>
      <c r="D106" s="117" t="s">
        <v>8</v>
      </c>
      <c r="E106" s="98"/>
      <c r="F106" s="98"/>
      <c r="G106" s="98"/>
      <c r="H106" s="98"/>
      <c r="I106" s="98"/>
      <c r="J106" s="98"/>
      <c r="K106" s="98"/>
      <c r="L106" s="98"/>
    </row>
    <row r="107" spans="1:12" s="100" customFormat="1" ht="18" customHeight="1">
      <c r="A107" s="64"/>
      <c r="B107" s="382" t="s">
        <v>60</v>
      </c>
      <c r="C107" s="382"/>
      <c r="D107" s="117" t="s">
        <v>61</v>
      </c>
      <c r="E107" s="98"/>
      <c r="F107" s="98"/>
      <c r="G107" s="98"/>
      <c r="H107" s="98"/>
      <c r="I107" s="98"/>
      <c r="J107" s="98"/>
      <c r="K107" s="98"/>
      <c r="L107" s="98"/>
    </row>
    <row r="108" spans="1:12" s="100" customFormat="1" ht="18" customHeight="1">
      <c r="A108" s="64"/>
      <c r="B108" s="382" t="s">
        <v>370</v>
      </c>
      <c r="C108" s="382"/>
      <c r="D108" s="117" t="s">
        <v>371</v>
      </c>
      <c r="E108" s="98"/>
      <c r="F108" s="98"/>
      <c r="G108" s="98"/>
      <c r="H108" s="98"/>
      <c r="I108" s="98"/>
      <c r="J108" s="98"/>
      <c r="K108" s="98"/>
      <c r="L108" s="98"/>
    </row>
    <row r="109" spans="1:12" s="100" customFormat="1" ht="27.75" customHeight="1">
      <c r="A109" s="64"/>
      <c r="B109" s="437" t="s">
        <v>349</v>
      </c>
      <c r="C109" s="438"/>
      <c r="D109" s="117" t="s">
        <v>348</v>
      </c>
      <c r="E109" s="98"/>
      <c r="F109" s="98"/>
      <c r="G109" s="98"/>
      <c r="H109" s="98"/>
      <c r="I109" s="98"/>
      <c r="J109" s="98"/>
      <c r="K109" s="98"/>
      <c r="L109" s="98"/>
    </row>
    <row r="110" spans="1:12" s="100" customFormat="1" ht="26.45" customHeight="1">
      <c r="A110" s="64"/>
      <c r="B110" s="166"/>
      <c r="C110" s="167" t="s">
        <v>562</v>
      </c>
      <c r="D110" s="117" t="s">
        <v>561</v>
      </c>
      <c r="E110" s="98"/>
      <c r="F110" s="98"/>
      <c r="G110" s="98"/>
      <c r="H110" s="98"/>
      <c r="I110" s="98"/>
      <c r="J110" s="98"/>
      <c r="K110" s="98"/>
      <c r="L110" s="98"/>
    </row>
    <row r="111" spans="1:12" s="100" customFormat="1" ht="18" customHeight="1">
      <c r="A111" s="64"/>
      <c r="B111" s="99" t="s">
        <v>123</v>
      </c>
      <c r="C111" s="103"/>
      <c r="D111" s="86" t="s">
        <v>497</v>
      </c>
      <c r="E111" s="98"/>
      <c r="F111" s="98"/>
      <c r="G111" s="98"/>
      <c r="H111" s="98"/>
      <c r="I111" s="98"/>
      <c r="J111" s="98"/>
      <c r="K111" s="98"/>
      <c r="L111" s="98"/>
    </row>
    <row r="112" spans="1:12" s="100" customFormat="1" ht="27" customHeight="1">
      <c r="A112" s="383" t="s">
        <v>199</v>
      </c>
      <c r="B112" s="384"/>
      <c r="C112" s="384"/>
      <c r="D112" s="86" t="s">
        <v>1003</v>
      </c>
      <c r="E112" s="98">
        <f>E113+E114+E115+E116+E117</f>
        <v>0</v>
      </c>
      <c r="F112" s="98">
        <f t="shared" ref="F112:L112" si="35">F113+F114+F115+F116+F117</f>
        <v>0</v>
      </c>
      <c r="G112" s="98">
        <f t="shared" si="35"/>
        <v>0</v>
      </c>
      <c r="H112" s="98">
        <f t="shared" si="35"/>
        <v>0</v>
      </c>
      <c r="I112" s="98">
        <f t="shared" si="35"/>
        <v>0</v>
      </c>
      <c r="J112" s="98">
        <f t="shared" si="35"/>
        <v>0</v>
      </c>
      <c r="K112" s="98">
        <f t="shared" si="35"/>
        <v>0</v>
      </c>
      <c r="L112" s="98">
        <f t="shared" si="35"/>
        <v>0</v>
      </c>
    </row>
    <row r="113" spans="1:12" s="100" customFormat="1" ht="18" customHeight="1">
      <c r="A113" s="64"/>
      <c r="B113" s="99" t="s">
        <v>482</v>
      </c>
      <c r="C113" s="103"/>
      <c r="D113" s="86" t="s">
        <v>1004</v>
      </c>
      <c r="E113" s="98"/>
      <c r="F113" s="98"/>
      <c r="G113" s="98"/>
      <c r="H113" s="98"/>
      <c r="I113" s="98"/>
      <c r="J113" s="98"/>
      <c r="K113" s="98"/>
      <c r="L113" s="98"/>
    </row>
    <row r="114" spans="1:12" s="100" customFormat="1" ht="28.5" customHeight="1">
      <c r="A114" s="435" t="s">
        <v>114</v>
      </c>
      <c r="B114" s="436"/>
      <c r="C114" s="436"/>
      <c r="D114" s="86" t="s">
        <v>76</v>
      </c>
      <c r="E114" s="98">
        <f>E429</f>
        <v>-31388</v>
      </c>
      <c r="F114" s="98"/>
      <c r="G114" s="98"/>
      <c r="H114" s="98"/>
      <c r="I114" s="98"/>
      <c r="J114" s="98"/>
      <c r="K114" s="98"/>
      <c r="L114" s="98"/>
    </row>
    <row r="115" spans="1:12" s="100" customFormat="1" ht="18" customHeight="1">
      <c r="A115" s="118" t="s">
        <v>381</v>
      </c>
      <c r="B115" s="97"/>
      <c r="C115" s="99"/>
      <c r="D115" s="86" t="s">
        <v>77</v>
      </c>
      <c r="E115" s="98">
        <f>E492</f>
        <v>31388</v>
      </c>
      <c r="F115" s="98"/>
      <c r="G115" s="98"/>
      <c r="H115" s="98"/>
      <c r="I115" s="98"/>
      <c r="J115" s="98"/>
      <c r="K115" s="98"/>
      <c r="L115" s="98"/>
    </row>
    <row r="116" spans="1:12" s="100" customFormat="1" ht="18" customHeight="1">
      <c r="A116" s="118"/>
      <c r="B116" s="349" t="s">
        <v>28</v>
      </c>
      <c r="C116" s="349"/>
      <c r="D116" s="86" t="s">
        <v>29</v>
      </c>
      <c r="E116" s="98"/>
      <c r="F116" s="98"/>
      <c r="G116" s="98"/>
      <c r="H116" s="98"/>
      <c r="I116" s="98"/>
      <c r="J116" s="98"/>
      <c r="K116" s="98"/>
      <c r="L116" s="98"/>
    </row>
    <row r="117" spans="1:12" s="100" customFormat="1" ht="18" customHeight="1">
      <c r="A117" s="64"/>
      <c r="B117" s="99" t="s">
        <v>407</v>
      </c>
      <c r="C117" s="103"/>
      <c r="D117" s="86" t="s">
        <v>1005</v>
      </c>
      <c r="E117" s="98"/>
      <c r="F117" s="98"/>
      <c r="G117" s="98"/>
      <c r="H117" s="98"/>
      <c r="I117" s="98"/>
      <c r="J117" s="98"/>
      <c r="K117" s="98"/>
      <c r="L117" s="98"/>
    </row>
    <row r="118" spans="1:12" s="100" customFormat="1" ht="18" customHeight="1">
      <c r="A118" s="64" t="s">
        <v>260</v>
      </c>
      <c r="B118" s="113"/>
      <c r="C118" s="50"/>
      <c r="D118" s="86" t="s">
        <v>101</v>
      </c>
      <c r="E118" s="45">
        <f>E119</f>
        <v>0</v>
      </c>
      <c r="F118" s="45">
        <f t="shared" ref="F118:L118" si="36">F119</f>
        <v>0</v>
      </c>
      <c r="G118" s="45">
        <f t="shared" si="36"/>
        <v>0</v>
      </c>
      <c r="H118" s="45">
        <f t="shared" si="36"/>
        <v>0</v>
      </c>
      <c r="I118" s="45">
        <f t="shared" si="36"/>
        <v>0</v>
      </c>
      <c r="J118" s="45">
        <f t="shared" si="36"/>
        <v>0</v>
      </c>
      <c r="K118" s="45">
        <f t="shared" si="36"/>
        <v>0</v>
      </c>
      <c r="L118" s="45">
        <f t="shared" si="36"/>
        <v>0</v>
      </c>
    </row>
    <row r="119" spans="1:12" s="100" customFormat="1" ht="26.25" customHeight="1">
      <c r="A119" s="415" t="s">
        <v>244</v>
      </c>
      <c r="B119" s="416"/>
      <c r="C119" s="416"/>
      <c r="D119" s="51" t="s">
        <v>363</v>
      </c>
      <c r="E119" s="98">
        <f>E120+E121+E122+E123+E124</f>
        <v>0</v>
      </c>
      <c r="F119" s="98">
        <f t="shared" ref="F119:L119" si="37">F120+F121+F122+F123+F124</f>
        <v>0</v>
      </c>
      <c r="G119" s="98">
        <f t="shared" si="37"/>
        <v>0</v>
      </c>
      <c r="H119" s="98">
        <f t="shared" si="37"/>
        <v>0</v>
      </c>
      <c r="I119" s="98">
        <f t="shared" si="37"/>
        <v>0</v>
      </c>
      <c r="J119" s="98">
        <f t="shared" si="37"/>
        <v>0</v>
      </c>
      <c r="K119" s="98">
        <f t="shared" si="37"/>
        <v>0</v>
      </c>
      <c r="L119" s="98">
        <f t="shared" si="37"/>
        <v>0</v>
      </c>
    </row>
    <row r="120" spans="1:12" s="100" customFormat="1" ht="18" customHeight="1">
      <c r="A120" s="64"/>
      <c r="B120" s="99" t="s">
        <v>104</v>
      </c>
      <c r="C120" s="103"/>
      <c r="D120" s="86" t="s">
        <v>226</v>
      </c>
      <c r="E120" s="98"/>
      <c r="F120" s="98"/>
      <c r="G120" s="98"/>
      <c r="H120" s="98"/>
      <c r="I120" s="98"/>
      <c r="J120" s="98"/>
      <c r="K120" s="98"/>
      <c r="L120" s="98"/>
    </row>
    <row r="121" spans="1:12" s="100" customFormat="1" ht="18" customHeight="1">
      <c r="A121" s="64"/>
      <c r="B121" s="99" t="s">
        <v>287</v>
      </c>
      <c r="C121" s="103"/>
      <c r="D121" s="86" t="s">
        <v>293</v>
      </c>
      <c r="E121" s="98"/>
      <c r="F121" s="98"/>
      <c r="G121" s="98"/>
      <c r="H121" s="98"/>
      <c r="I121" s="98"/>
      <c r="J121" s="98"/>
      <c r="K121" s="98"/>
      <c r="L121" s="98"/>
    </row>
    <row r="122" spans="1:12" s="100" customFormat="1" ht="18" customHeight="1">
      <c r="A122" s="64"/>
      <c r="B122" s="99" t="s">
        <v>373</v>
      </c>
      <c r="C122" s="103"/>
      <c r="D122" s="86" t="s">
        <v>364</v>
      </c>
      <c r="E122" s="98"/>
      <c r="F122" s="98"/>
      <c r="G122" s="98"/>
      <c r="H122" s="98"/>
      <c r="I122" s="98"/>
      <c r="J122" s="98"/>
      <c r="K122" s="98"/>
      <c r="L122" s="98"/>
    </row>
    <row r="123" spans="1:12" s="100" customFormat="1" ht="28.9" customHeight="1">
      <c r="A123" s="64"/>
      <c r="B123" s="349" t="s">
        <v>693</v>
      </c>
      <c r="C123" s="349"/>
      <c r="D123" s="86" t="s">
        <v>227</v>
      </c>
      <c r="E123" s="98"/>
      <c r="F123" s="98"/>
      <c r="G123" s="98"/>
      <c r="H123" s="98"/>
      <c r="I123" s="98"/>
      <c r="J123" s="98"/>
      <c r="K123" s="98"/>
      <c r="L123" s="98"/>
    </row>
    <row r="124" spans="1:12" s="100" customFormat="1" ht="18" customHeight="1">
      <c r="A124" s="64"/>
      <c r="B124" s="99" t="s">
        <v>395</v>
      </c>
      <c r="C124" s="99"/>
      <c r="D124" s="86" t="s">
        <v>670</v>
      </c>
      <c r="E124" s="98"/>
      <c r="F124" s="98"/>
      <c r="G124" s="98"/>
      <c r="H124" s="98"/>
      <c r="I124" s="98"/>
      <c r="J124" s="98"/>
      <c r="K124" s="98"/>
      <c r="L124" s="98"/>
    </row>
    <row r="125" spans="1:12" s="100" customFormat="1" ht="18" customHeight="1">
      <c r="A125" s="64" t="s">
        <v>525</v>
      </c>
      <c r="B125" s="113"/>
      <c r="C125" s="50"/>
      <c r="D125" s="86" t="s">
        <v>671</v>
      </c>
      <c r="E125" s="98">
        <f>E126+E136</f>
        <v>0</v>
      </c>
      <c r="F125" s="98">
        <f t="shared" ref="F125:L125" si="38">F126+F136</f>
        <v>0</v>
      </c>
      <c r="G125" s="98">
        <f t="shared" si="38"/>
        <v>0</v>
      </c>
      <c r="H125" s="98">
        <f t="shared" si="38"/>
        <v>0</v>
      </c>
      <c r="I125" s="98">
        <f t="shared" si="38"/>
        <v>0</v>
      </c>
      <c r="J125" s="98">
        <f t="shared" si="38"/>
        <v>0</v>
      </c>
      <c r="K125" s="98">
        <f t="shared" si="38"/>
        <v>0</v>
      </c>
      <c r="L125" s="98">
        <f t="shared" si="38"/>
        <v>0</v>
      </c>
    </row>
    <row r="126" spans="1:12" s="100" customFormat="1" ht="39" customHeight="1">
      <c r="A126" s="365" t="s">
        <v>585</v>
      </c>
      <c r="B126" s="366"/>
      <c r="C126" s="366"/>
      <c r="D126" s="86" t="s">
        <v>365</v>
      </c>
      <c r="E126" s="98">
        <f>E127+E128+E129+E130+E131+E132+E133+E134+E135</f>
        <v>0</v>
      </c>
      <c r="F126" s="98">
        <f t="shared" ref="F126:L126" si="39">F127+F128+F129+F130+F131+F132+F133+F134+F135</f>
        <v>0</v>
      </c>
      <c r="G126" s="98">
        <f t="shared" si="39"/>
        <v>0</v>
      </c>
      <c r="H126" s="98">
        <f t="shared" si="39"/>
        <v>0</v>
      </c>
      <c r="I126" s="98">
        <f t="shared" si="39"/>
        <v>0</v>
      </c>
      <c r="J126" s="98">
        <f t="shared" si="39"/>
        <v>0</v>
      </c>
      <c r="K126" s="98">
        <f t="shared" si="39"/>
        <v>0</v>
      </c>
      <c r="L126" s="98">
        <f t="shared" si="39"/>
        <v>0</v>
      </c>
    </row>
    <row r="127" spans="1:12" s="100" customFormat="1" ht="45" customHeight="1">
      <c r="A127" s="64"/>
      <c r="B127" s="349" t="s">
        <v>1029</v>
      </c>
      <c r="C127" s="349"/>
      <c r="D127" s="86" t="s">
        <v>498</v>
      </c>
      <c r="E127" s="98"/>
      <c r="F127" s="98"/>
      <c r="G127" s="98"/>
      <c r="H127" s="98"/>
      <c r="I127" s="98"/>
      <c r="J127" s="98"/>
      <c r="K127" s="98"/>
      <c r="L127" s="98"/>
    </row>
    <row r="128" spans="1:12" s="100" customFormat="1" ht="18.600000000000001" customHeight="1">
      <c r="A128" s="64"/>
      <c r="B128" s="99" t="s">
        <v>853</v>
      </c>
      <c r="C128" s="103"/>
      <c r="D128" s="86" t="s">
        <v>499</v>
      </c>
      <c r="E128" s="98"/>
      <c r="F128" s="98"/>
      <c r="G128" s="98"/>
      <c r="H128" s="98"/>
      <c r="I128" s="98"/>
      <c r="J128" s="98"/>
      <c r="K128" s="98"/>
      <c r="L128" s="98"/>
    </row>
    <row r="129" spans="1:12" s="100" customFormat="1" ht="18.600000000000001" customHeight="1">
      <c r="A129" s="64"/>
      <c r="B129" s="99" t="s">
        <v>274</v>
      </c>
      <c r="C129" s="103"/>
      <c r="D129" s="86" t="s">
        <v>401</v>
      </c>
      <c r="E129" s="98"/>
      <c r="F129" s="98"/>
      <c r="G129" s="98"/>
      <c r="H129" s="98"/>
      <c r="I129" s="98"/>
      <c r="J129" s="98"/>
      <c r="K129" s="98"/>
      <c r="L129" s="98"/>
    </row>
    <row r="130" spans="1:12" s="100" customFormat="1" ht="30.6" customHeight="1">
      <c r="A130" s="64"/>
      <c r="B130" s="349" t="s">
        <v>18</v>
      </c>
      <c r="C130" s="349"/>
      <c r="D130" s="86" t="s">
        <v>650</v>
      </c>
      <c r="E130" s="98"/>
      <c r="F130" s="98"/>
      <c r="G130" s="98"/>
      <c r="H130" s="98"/>
      <c r="I130" s="98"/>
      <c r="J130" s="98"/>
      <c r="K130" s="98"/>
      <c r="L130" s="98"/>
    </row>
    <row r="131" spans="1:12" s="100" customFormat="1" ht="24" customHeight="1">
      <c r="A131" s="64"/>
      <c r="B131" s="349" t="s">
        <v>19</v>
      </c>
      <c r="C131" s="349"/>
      <c r="D131" s="86" t="s">
        <v>20</v>
      </c>
      <c r="E131" s="98"/>
      <c r="F131" s="98"/>
      <c r="G131" s="98"/>
      <c r="H131" s="98"/>
      <c r="I131" s="98"/>
      <c r="J131" s="98"/>
      <c r="K131" s="98"/>
      <c r="L131" s="98"/>
    </row>
    <row r="132" spans="1:12" s="100" customFormat="1" ht="30.6" customHeight="1">
      <c r="A132" s="64"/>
      <c r="B132" s="349" t="s">
        <v>382</v>
      </c>
      <c r="C132" s="349"/>
      <c r="D132" s="86" t="s">
        <v>21</v>
      </c>
      <c r="E132" s="98"/>
      <c r="F132" s="98"/>
      <c r="G132" s="98"/>
      <c r="H132" s="98"/>
      <c r="I132" s="98"/>
      <c r="J132" s="98"/>
      <c r="K132" s="98"/>
      <c r="L132" s="98"/>
    </row>
    <row r="133" spans="1:12" s="100" customFormat="1" ht="23.25" customHeight="1">
      <c r="A133" s="64"/>
      <c r="B133" s="349" t="s">
        <v>692</v>
      </c>
      <c r="C133" s="349"/>
      <c r="D133" s="86" t="s">
        <v>372</v>
      </c>
      <c r="E133" s="98"/>
      <c r="F133" s="98"/>
      <c r="G133" s="98"/>
      <c r="H133" s="98"/>
      <c r="I133" s="98"/>
      <c r="J133" s="98"/>
      <c r="K133" s="98"/>
      <c r="L133" s="98"/>
    </row>
    <row r="134" spans="1:12" s="100" customFormat="1" ht="29.45" customHeight="1">
      <c r="A134" s="64"/>
      <c r="B134" s="349" t="s">
        <v>584</v>
      </c>
      <c r="C134" s="349"/>
      <c r="D134" s="86" t="s">
        <v>583</v>
      </c>
      <c r="E134" s="98"/>
      <c r="F134" s="98"/>
      <c r="G134" s="98"/>
      <c r="H134" s="98"/>
      <c r="I134" s="98"/>
      <c r="J134" s="98"/>
      <c r="K134" s="98"/>
      <c r="L134" s="98"/>
    </row>
    <row r="135" spans="1:12" s="100" customFormat="1" ht="18.600000000000001" customHeight="1">
      <c r="A135" s="64"/>
      <c r="B135" s="99" t="s">
        <v>400</v>
      </c>
      <c r="C135" s="103"/>
      <c r="D135" s="86" t="s">
        <v>297</v>
      </c>
      <c r="E135" s="98"/>
      <c r="F135" s="98"/>
      <c r="G135" s="98"/>
      <c r="H135" s="98"/>
      <c r="I135" s="98"/>
      <c r="J135" s="98"/>
      <c r="K135" s="98"/>
      <c r="L135" s="98"/>
    </row>
    <row r="136" spans="1:12" s="100" customFormat="1" ht="18.600000000000001" customHeight="1">
      <c r="A136" s="64" t="s">
        <v>625</v>
      </c>
      <c r="B136" s="99"/>
      <c r="C136" s="103"/>
      <c r="D136" s="86">
        <v>41.02</v>
      </c>
      <c r="E136" s="98">
        <f>E137+E140</f>
        <v>0</v>
      </c>
      <c r="F136" s="98">
        <f t="shared" ref="F136:L136" si="40">F137+F140</f>
        <v>0</v>
      </c>
      <c r="G136" s="98">
        <f t="shared" si="40"/>
        <v>0</v>
      </c>
      <c r="H136" s="98">
        <f t="shared" si="40"/>
        <v>0</v>
      </c>
      <c r="I136" s="98">
        <f t="shared" si="40"/>
        <v>0</v>
      </c>
      <c r="J136" s="98">
        <f t="shared" si="40"/>
        <v>0</v>
      </c>
      <c r="K136" s="98">
        <f t="shared" si="40"/>
        <v>0</v>
      </c>
      <c r="L136" s="98">
        <f t="shared" si="40"/>
        <v>0</v>
      </c>
    </row>
    <row r="137" spans="1:12" s="100" customFormat="1" ht="56.25" customHeight="1">
      <c r="A137" s="64"/>
      <c r="B137" s="387" t="s">
        <v>487</v>
      </c>
      <c r="C137" s="387"/>
      <c r="D137" s="86" t="s">
        <v>34</v>
      </c>
      <c r="E137" s="98">
        <f>E138+E139</f>
        <v>0</v>
      </c>
      <c r="F137" s="98">
        <f t="shared" ref="F137:L137" si="41">F138+F139</f>
        <v>0</v>
      </c>
      <c r="G137" s="98">
        <f t="shared" si="41"/>
        <v>0</v>
      </c>
      <c r="H137" s="98">
        <f t="shared" si="41"/>
        <v>0</v>
      </c>
      <c r="I137" s="98">
        <f t="shared" si="41"/>
        <v>0</v>
      </c>
      <c r="J137" s="98">
        <f t="shared" si="41"/>
        <v>0</v>
      </c>
      <c r="K137" s="98">
        <f t="shared" si="41"/>
        <v>0</v>
      </c>
      <c r="L137" s="98">
        <f t="shared" si="41"/>
        <v>0</v>
      </c>
    </row>
    <row r="138" spans="1:12" s="100" customFormat="1" ht="72.599999999999994" customHeight="1">
      <c r="A138" s="64"/>
      <c r="B138" s="119"/>
      <c r="C138" s="120" t="s">
        <v>948</v>
      </c>
      <c r="D138" s="86" t="s">
        <v>949</v>
      </c>
      <c r="E138" s="98"/>
      <c r="F138" s="98"/>
      <c r="G138" s="98"/>
      <c r="H138" s="98"/>
      <c r="I138" s="98"/>
      <c r="J138" s="98"/>
      <c r="K138" s="98"/>
      <c r="L138" s="98"/>
    </row>
    <row r="139" spans="1:12" s="100" customFormat="1" ht="76.900000000000006" customHeight="1">
      <c r="A139" s="64"/>
      <c r="B139" s="119"/>
      <c r="C139" s="120" t="s">
        <v>950</v>
      </c>
      <c r="D139" s="86" t="s">
        <v>951</v>
      </c>
      <c r="E139" s="98"/>
      <c r="F139" s="98"/>
      <c r="G139" s="98"/>
      <c r="H139" s="98"/>
      <c r="I139" s="98"/>
      <c r="J139" s="98"/>
      <c r="K139" s="98"/>
      <c r="L139" s="98"/>
    </row>
    <row r="140" spans="1:12" s="201" customFormat="1" ht="28.9" customHeight="1">
      <c r="A140" s="209"/>
      <c r="B140" s="210"/>
      <c r="C140" s="230" t="s">
        <v>623</v>
      </c>
      <c r="D140" s="189" t="s">
        <v>624</v>
      </c>
      <c r="E140" s="199"/>
      <c r="F140" s="199"/>
      <c r="G140" s="199"/>
      <c r="H140" s="199"/>
      <c r="I140" s="199"/>
      <c r="J140" s="199"/>
      <c r="K140" s="199"/>
      <c r="L140" s="199"/>
    </row>
    <row r="141" spans="1:12" s="100" customFormat="1" ht="18.600000000000001" customHeight="1">
      <c r="A141" s="62" t="s">
        <v>385</v>
      </c>
      <c r="B141" s="99"/>
      <c r="C141" s="99"/>
      <c r="D141" s="86" t="s">
        <v>102</v>
      </c>
      <c r="E141" s="98">
        <f>E142</f>
        <v>94779</v>
      </c>
      <c r="F141" s="98">
        <f t="shared" ref="F141:L141" si="42">F142</f>
        <v>0</v>
      </c>
      <c r="G141" s="98">
        <f t="shared" si="42"/>
        <v>0</v>
      </c>
      <c r="H141" s="98">
        <f t="shared" si="42"/>
        <v>0</v>
      </c>
      <c r="I141" s="98">
        <f t="shared" si="42"/>
        <v>0</v>
      </c>
      <c r="J141" s="98">
        <f t="shared" si="42"/>
        <v>0</v>
      </c>
      <c r="K141" s="98">
        <f t="shared" si="42"/>
        <v>0</v>
      </c>
      <c r="L141" s="98">
        <f t="shared" si="42"/>
        <v>0</v>
      </c>
    </row>
    <row r="142" spans="1:12" s="100" customFormat="1" ht="28.5" customHeight="1">
      <c r="A142" s="358" t="s">
        <v>71</v>
      </c>
      <c r="B142" s="359"/>
      <c r="C142" s="359"/>
      <c r="D142" s="86" t="s">
        <v>103</v>
      </c>
      <c r="E142" s="98">
        <f>E143+E203</f>
        <v>94779</v>
      </c>
      <c r="F142" s="98">
        <f t="shared" ref="F142:L142" si="43">F143+F203</f>
        <v>0</v>
      </c>
      <c r="G142" s="98">
        <f t="shared" si="43"/>
        <v>0</v>
      </c>
      <c r="H142" s="98">
        <f t="shared" si="43"/>
        <v>0</v>
      </c>
      <c r="I142" s="98">
        <f t="shared" si="43"/>
        <v>0</v>
      </c>
      <c r="J142" s="98">
        <f t="shared" si="43"/>
        <v>0</v>
      </c>
      <c r="K142" s="98">
        <f t="shared" si="43"/>
        <v>0</v>
      </c>
      <c r="L142" s="98">
        <f t="shared" si="43"/>
        <v>0</v>
      </c>
    </row>
    <row r="143" spans="1:12" s="100" customFormat="1" ht="82.15" customHeight="1">
      <c r="A143" s="347" t="s">
        <v>941</v>
      </c>
      <c r="B143" s="348"/>
      <c r="C143" s="348"/>
      <c r="D143" s="86" t="s">
        <v>366</v>
      </c>
      <c r="E143" s="98">
        <f>E144+E147+E148+E149+E150+E151+E152+E153+E157+E161+E162+E163+E164+E165+E166+E167+E168+E169+E170+E171+E172+E175+E176+E177+E178+E179+E180+E181+E182+E183+E184+E185+E188+E189++E191+E192+E193+E194+E195+E199</f>
        <v>88681</v>
      </c>
      <c r="F143" s="98">
        <f t="shared" ref="F143:L143" si="44">F144+F147+F148+F149+F150+F151+F152+F153+F157+F161+F162+F163+F164+F165+F166+F167+F168+F169+F170+F171+F172+F175+F176+F177+F178+F179+F180+F181+F182+F183+F184+F185+F188+F189++F191+F192+F193+F194+F195+F199</f>
        <v>0</v>
      </c>
      <c r="G143" s="98">
        <f t="shared" si="44"/>
        <v>0</v>
      </c>
      <c r="H143" s="98">
        <f t="shared" si="44"/>
        <v>0</v>
      </c>
      <c r="I143" s="98">
        <f t="shared" si="44"/>
        <v>0</v>
      </c>
      <c r="J143" s="98">
        <f t="shared" si="44"/>
        <v>0</v>
      </c>
      <c r="K143" s="98">
        <f t="shared" si="44"/>
        <v>0</v>
      </c>
      <c r="L143" s="98">
        <f t="shared" si="44"/>
        <v>0</v>
      </c>
    </row>
    <row r="144" spans="1:12" s="201" customFormat="1" ht="46.15" customHeight="1">
      <c r="A144" s="218"/>
      <c r="B144" s="414" t="s">
        <v>877</v>
      </c>
      <c r="C144" s="401"/>
      <c r="D144" s="86" t="s">
        <v>521</v>
      </c>
      <c r="E144" s="199"/>
      <c r="F144" s="199"/>
      <c r="G144" s="199"/>
      <c r="H144" s="199"/>
      <c r="I144" s="199"/>
      <c r="J144" s="199"/>
      <c r="K144" s="199"/>
      <c r="L144" s="199"/>
    </row>
    <row r="145" spans="1:12" s="201" customFormat="1" ht="30" customHeight="1">
      <c r="A145" s="218"/>
      <c r="B145" s="235"/>
      <c r="C145" s="219" t="s">
        <v>878</v>
      </c>
      <c r="D145" s="229" t="s">
        <v>879</v>
      </c>
      <c r="E145" s="199"/>
      <c r="F145" s="199"/>
      <c r="G145" s="199"/>
      <c r="H145" s="199"/>
      <c r="I145" s="199"/>
      <c r="J145" s="199"/>
      <c r="K145" s="199"/>
      <c r="L145" s="199"/>
    </row>
    <row r="146" spans="1:12" s="201" customFormat="1" ht="43.15" customHeight="1">
      <c r="A146" s="218"/>
      <c r="B146" s="235"/>
      <c r="C146" s="219" t="s">
        <v>880</v>
      </c>
      <c r="D146" s="229" t="s">
        <v>881</v>
      </c>
      <c r="E146" s="199"/>
      <c r="F146" s="199"/>
      <c r="G146" s="199"/>
      <c r="H146" s="199"/>
      <c r="I146" s="199"/>
      <c r="J146" s="199"/>
      <c r="K146" s="199"/>
      <c r="L146" s="199"/>
    </row>
    <row r="147" spans="1:12" s="100" customFormat="1" ht="18" customHeight="1">
      <c r="A147" s="62"/>
      <c r="B147" s="99" t="s">
        <v>288</v>
      </c>
      <c r="C147" s="103"/>
      <c r="D147" s="86" t="s">
        <v>522</v>
      </c>
      <c r="E147" s="98"/>
      <c r="F147" s="98"/>
      <c r="G147" s="98"/>
      <c r="H147" s="98"/>
      <c r="I147" s="98"/>
      <c r="J147" s="98"/>
      <c r="K147" s="98"/>
      <c r="L147" s="98"/>
    </row>
    <row r="148" spans="1:12" s="100" customFormat="1" ht="25.5" customHeight="1">
      <c r="A148" s="62"/>
      <c r="B148" s="349" t="s">
        <v>292</v>
      </c>
      <c r="C148" s="349"/>
      <c r="D148" s="86" t="s">
        <v>64</v>
      </c>
      <c r="E148" s="98"/>
      <c r="F148" s="98"/>
      <c r="G148" s="98"/>
      <c r="H148" s="98"/>
      <c r="I148" s="98"/>
      <c r="J148" s="98"/>
      <c r="K148" s="98"/>
      <c r="L148" s="98"/>
    </row>
    <row r="149" spans="1:12" s="100" customFormat="1" ht="18.600000000000001" customHeight="1">
      <c r="A149" s="62"/>
      <c r="B149" s="349" t="s">
        <v>386</v>
      </c>
      <c r="C149" s="349"/>
      <c r="D149" s="86" t="s">
        <v>387</v>
      </c>
      <c r="E149" s="98"/>
      <c r="F149" s="98"/>
      <c r="G149" s="98"/>
      <c r="H149" s="98"/>
      <c r="I149" s="98"/>
      <c r="J149" s="98"/>
      <c r="K149" s="98"/>
      <c r="L149" s="98"/>
    </row>
    <row r="150" spans="1:12" s="100" customFormat="1" ht="26.25" customHeight="1">
      <c r="A150" s="62"/>
      <c r="B150" s="349" t="s">
        <v>266</v>
      </c>
      <c r="C150" s="349"/>
      <c r="D150" s="86" t="s">
        <v>267</v>
      </c>
      <c r="E150" s="98"/>
      <c r="F150" s="98"/>
      <c r="G150" s="98"/>
      <c r="H150" s="98"/>
      <c r="I150" s="98"/>
      <c r="J150" s="98"/>
      <c r="K150" s="98"/>
      <c r="L150" s="98"/>
    </row>
    <row r="151" spans="1:12" s="100" customFormat="1" ht="26.25" customHeight="1">
      <c r="A151" s="62"/>
      <c r="B151" s="374" t="s">
        <v>626</v>
      </c>
      <c r="C151" s="391"/>
      <c r="D151" s="86" t="s">
        <v>627</v>
      </c>
      <c r="E151" s="98"/>
      <c r="F151" s="98"/>
      <c r="G151" s="98"/>
      <c r="H151" s="98"/>
      <c r="I151" s="98"/>
      <c r="J151" s="98"/>
      <c r="K151" s="98"/>
      <c r="L151" s="98"/>
    </row>
    <row r="152" spans="1:12" s="100" customFormat="1" ht="18.600000000000001" customHeight="1">
      <c r="A152" s="62"/>
      <c r="B152" s="349" t="s">
        <v>634</v>
      </c>
      <c r="C152" s="349"/>
      <c r="D152" s="86" t="s">
        <v>856</v>
      </c>
      <c r="E152" s="98"/>
      <c r="F152" s="98"/>
      <c r="G152" s="98"/>
      <c r="H152" s="98"/>
      <c r="I152" s="98"/>
      <c r="J152" s="98"/>
      <c r="K152" s="98"/>
      <c r="L152" s="98"/>
    </row>
    <row r="153" spans="1:12" s="100" customFormat="1" ht="30" customHeight="1">
      <c r="A153" s="62"/>
      <c r="B153" s="349" t="s">
        <v>534</v>
      </c>
      <c r="C153" s="349"/>
      <c r="D153" s="86" t="s">
        <v>232</v>
      </c>
      <c r="E153" s="98"/>
      <c r="F153" s="98"/>
      <c r="G153" s="98"/>
      <c r="H153" s="98"/>
      <c r="I153" s="98"/>
      <c r="J153" s="98"/>
      <c r="K153" s="98"/>
      <c r="L153" s="98"/>
    </row>
    <row r="154" spans="1:12" s="100" customFormat="1" ht="37.5" customHeight="1">
      <c r="A154" s="62"/>
      <c r="B154" s="97"/>
      <c r="C154" s="106" t="s">
        <v>541</v>
      </c>
      <c r="D154" s="86" t="s">
        <v>174</v>
      </c>
      <c r="E154" s="98"/>
      <c r="F154" s="98"/>
      <c r="G154" s="98"/>
      <c r="H154" s="98"/>
      <c r="I154" s="98"/>
      <c r="J154" s="98"/>
      <c r="K154" s="98"/>
      <c r="L154" s="98"/>
    </row>
    <row r="155" spans="1:12" s="100" customFormat="1" ht="30" customHeight="1">
      <c r="A155" s="62"/>
      <c r="B155" s="97"/>
      <c r="C155" s="106" t="s">
        <v>91</v>
      </c>
      <c r="D155" s="86" t="s">
        <v>92</v>
      </c>
      <c r="E155" s="98"/>
      <c r="F155" s="98"/>
      <c r="G155" s="98"/>
      <c r="H155" s="98"/>
      <c r="I155" s="98"/>
      <c r="J155" s="98"/>
      <c r="K155" s="98"/>
      <c r="L155" s="98"/>
    </row>
    <row r="156" spans="1:12" s="100" customFormat="1" ht="24" customHeight="1">
      <c r="A156" s="62"/>
      <c r="B156" s="97"/>
      <c r="C156" s="106" t="s">
        <v>93</v>
      </c>
      <c r="D156" s="86" t="s">
        <v>94</v>
      </c>
      <c r="E156" s="98"/>
      <c r="F156" s="98"/>
      <c r="G156" s="98"/>
      <c r="H156" s="98"/>
      <c r="I156" s="98"/>
      <c r="J156" s="98"/>
      <c r="K156" s="98"/>
      <c r="L156" s="98"/>
    </row>
    <row r="157" spans="1:12" s="100" customFormat="1" ht="40.9" customHeight="1">
      <c r="A157" s="62"/>
      <c r="B157" s="349" t="s">
        <v>532</v>
      </c>
      <c r="C157" s="349"/>
      <c r="D157" s="86" t="s">
        <v>830</v>
      </c>
      <c r="E157" s="98"/>
      <c r="F157" s="98"/>
      <c r="G157" s="98"/>
      <c r="H157" s="98"/>
      <c r="I157" s="98"/>
      <c r="J157" s="98"/>
      <c r="K157" s="98"/>
      <c r="L157" s="98"/>
    </row>
    <row r="158" spans="1:12" s="100" customFormat="1" ht="25.5">
      <c r="A158" s="62"/>
      <c r="B158" s="97"/>
      <c r="C158" s="106" t="s">
        <v>681</v>
      </c>
      <c r="D158" s="86" t="s">
        <v>682</v>
      </c>
      <c r="E158" s="98"/>
      <c r="F158" s="98"/>
      <c r="G158" s="98"/>
      <c r="H158" s="98"/>
      <c r="I158" s="98"/>
      <c r="J158" s="98"/>
      <c r="K158" s="98"/>
      <c r="L158" s="98"/>
    </row>
    <row r="159" spans="1:12" s="100" customFormat="1" ht="39" customHeight="1">
      <c r="A159" s="62"/>
      <c r="B159" s="97"/>
      <c r="C159" s="106" t="s">
        <v>834</v>
      </c>
      <c r="D159" s="86" t="s">
        <v>835</v>
      </c>
      <c r="E159" s="98"/>
      <c r="F159" s="98"/>
      <c r="G159" s="98"/>
      <c r="H159" s="98"/>
      <c r="I159" s="98"/>
      <c r="J159" s="98"/>
      <c r="K159" s="98"/>
      <c r="L159" s="98"/>
    </row>
    <row r="160" spans="1:12" s="100" customFormat="1" ht="30" customHeight="1">
      <c r="A160" s="62"/>
      <c r="B160" s="97"/>
      <c r="C160" s="106" t="s">
        <v>796</v>
      </c>
      <c r="D160" s="86" t="s">
        <v>797</v>
      </c>
      <c r="E160" s="98"/>
      <c r="F160" s="98"/>
      <c r="G160" s="98"/>
      <c r="H160" s="98"/>
      <c r="I160" s="98"/>
      <c r="J160" s="98"/>
      <c r="K160" s="98"/>
      <c r="L160" s="98"/>
    </row>
    <row r="161" spans="1:12" s="100" customFormat="1" ht="39.6" customHeight="1">
      <c r="A161" s="62"/>
      <c r="B161" s="349" t="s">
        <v>694</v>
      </c>
      <c r="C161" s="349"/>
      <c r="D161" s="86" t="s">
        <v>637</v>
      </c>
      <c r="E161" s="98"/>
      <c r="F161" s="98"/>
      <c r="G161" s="98"/>
      <c r="H161" s="98"/>
      <c r="I161" s="98"/>
      <c r="J161" s="98"/>
      <c r="K161" s="98"/>
      <c r="L161" s="98"/>
    </row>
    <row r="162" spans="1:12" s="100" customFormat="1" ht="18" customHeight="1">
      <c r="A162" s="62"/>
      <c r="B162" s="99" t="s">
        <v>919</v>
      </c>
      <c r="C162" s="103"/>
      <c r="D162" s="86" t="s">
        <v>1006</v>
      </c>
      <c r="E162" s="98"/>
      <c r="F162" s="98"/>
      <c r="G162" s="98"/>
      <c r="H162" s="98"/>
      <c r="I162" s="98"/>
      <c r="J162" s="98"/>
      <c r="K162" s="98"/>
      <c r="L162" s="98"/>
    </row>
    <row r="163" spans="1:12" s="100" customFormat="1" ht="18" customHeight="1">
      <c r="A163" s="62"/>
      <c r="B163" s="99" t="s">
        <v>635</v>
      </c>
      <c r="C163" s="103"/>
      <c r="D163" s="86" t="s">
        <v>136</v>
      </c>
      <c r="E163" s="98"/>
      <c r="F163" s="98"/>
      <c r="G163" s="98"/>
      <c r="H163" s="98"/>
      <c r="I163" s="98"/>
      <c r="J163" s="98"/>
      <c r="K163" s="98"/>
      <c r="L163" s="98"/>
    </row>
    <row r="164" spans="1:12" s="100" customFormat="1" ht="18" customHeight="1">
      <c r="A164" s="62"/>
      <c r="B164" s="99" t="s">
        <v>326</v>
      </c>
      <c r="C164" s="103"/>
      <c r="D164" s="86" t="s">
        <v>137</v>
      </c>
      <c r="E164" s="98"/>
      <c r="F164" s="98"/>
      <c r="G164" s="98"/>
      <c r="H164" s="98"/>
      <c r="I164" s="98"/>
      <c r="J164" s="98"/>
      <c r="K164" s="98"/>
      <c r="L164" s="98"/>
    </row>
    <row r="165" spans="1:12" s="100" customFormat="1" ht="37.9" customHeight="1">
      <c r="A165" s="62"/>
      <c r="B165" s="418" t="s">
        <v>939</v>
      </c>
      <c r="C165" s="419"/>
      <c r="D165" s="86" t="s">
        <v>940</v>
      </c>
      <c r="E165" s="98"/>
      <c r="F165" s="98"/>
      <c r="G165" s="98"/>
      <c r="H165" s="98"/>
      <c r="I165" s="98"/>
      <c r="J165" s="98"/>
      <c r="K165" s="98"/>
      <c r="L165" s="98"/>
    </row>
    <row r="166" spans="1:12" s="100" customFormat="1" ht="46.9" customHeight="1">
      <c r="A166" s="62"/>
      <c r="B166" s="349" t="s">
        <v>918</v>
      </c>
      <c r="C166" s="349"/>
      <c r="D166" s="86" t="s">
        <v>350</v>
      </c>
      <c r="E166" s="98">
        <v>500</v>
      </c>
      <c r="F166" s="98"/>
      <c r="G166" s="98"/>
      <c r="H166" s="98"/>
      <c r="I166" s="98"/>
      <c r="J166" s="98"/>
      <c r="K166" s="98"/>
      <c r="L166" s="98"/>
    </row>
    <row r="167" spans="1:12" s="100" customFormat="1" ht="23.25" customHeight="1">
      <c r="A167" s="62"/>
      <c r="B167" s="364" t="s">
        <v>312</v>
      </c>
      <c r="C167" s="364"/>
      <c r="D167" s="86" t="s">
        <v>313</v>
      </c>
      <c r="E167" s="98"/>
      <c r="F167" s="98"/>
      <c r="G167" s="98"/>
      <c r="H167" s="98"/>
      <c r="I167" s="98"/>
      <c r="J167" s="98"/>
      <c r="K167" s="98"/>
      <c r="L167" s="98"/>
    </row>
    <row r="168" spans="1:12" s="100" customFormat="1" ht="27" customHeight="1">
      <c r="A168" s="62"/>
      <c r="B168" s="349" t="s">
        <v>333</v>
      </c>
      <c r="C168" s="349"/>
      <c r="D168" s="86" t="s">
        <v>334</v>
      </c>
      <c r="E168" s="98"/>
      <c r="F168" s="98"/>
      <c r="G168" s="98"/>
      <c r="H168" s="98"/>
      <c r="I168" s="98"/>
      <c r="J168" s="98"/>
      <c r="K168" s="98"/>
      <c r="L168" s="98"/>
    </row>
    <row r="169" spans="1:12" s="100" customFormat="1" ht="18" customHeight="1">
      <c r="A169" s="62"/>
      <c r="B169" s="99" t="s">
        <v>335</v>
      </c>
      <c r="C169" s="48"/>
      <c r="D169" s="86" t="s">
        <v>336</v>
      </c>
      <c r="E169" s="98">
        <f>15100+8000+749+1421</f>
        <v>25270</v>
      </c>
      <c r="F169" s="98"/>
      <c r="G169" s="98"/>
      <c r="H169" s="98"/>
      <c r="I169" s="98"/>
      <c r="J169" s="98"/>
      <c r="K169" s="98"/>
      <c r="L169" s="98"/>
    </row>
    <row r="170" spans="1:12" s="100" customFormat="1" ht="23.25" customHeight="1">
      <c r="A170" s="62"/>
      <c r="B170" s="364" t="s">
        <v>189</v>
      </c>
      <c r="C170" s="364"/>
      <c r="D170" s="86" t="s">
        <v>190</v>
      </c>
      <c r="E170" s="98"/>
      <c r="F170" s="98"/>
      <c r="G170" s="98"/>
      <c r="H170" s="98"/>
      <c r="I170" s="98"/>
      <c r="J170" s="98"/>
      <c r="K170" s="98"/>
      <c r="L170" s="98"/>
    </row>
    <row r="171" spans="1:12" s="100" customFormat="1" ht="27" customHeight="1">
      <c r="A171" s="62"/>
      <c r="B171" s="349" t="s">
        <v>98</v>
      </c>
      <c r="C171" s="349"/>
      <c r="D171" s="86" t="s">
        <v>99</v>
      </c>
      <c r="E171" s="98"/>
      <c r="F171" s="98"/>
      <c r="G171" s="98"/>
      <c r="H171" s="98"/>
      <c r="I171" s="98"/>
      <c r="J171" s="98"/>
      <c r="K171" s="98"/>
      <c r="L171" s="98"/>
    </row>
    <row r="172" spans="1:12" s="100" customFormat="1" ht="32.450000000000003" customHeight="1">
      <c r="A172" s="62"/>
      <c r="B172" s="349" t="s">
        <v>140</v>
      </c>
      <c r="C172" s="349"/>
      <c r="D172" s="86" t="s">
        <v>72</v>
      </c>
      <c r="E172" s="98"/>
      <c r="F172" s="98"/>
      <c r="G172" s="98"/>
      <c r="H172" s="98"/>
      <c r="I172" s="98"/>
      <c r="J172" s="98"/>
      <c r="K172" s="98"/>
      <c r="L172" s="98"/>
    </row>
    <row r="173" spans="1:12" s="100" customFormat="1" ht="48.6" customHeight="1">
      <c r="A173" s="62"/>
      <c r="B173" s="106"/>
      <c r="C173" s="106" t="s">
        <v>666</v>
      </c>
      <c r="D173" s="86" t="s">
        <v>74</v>
      </c>
      <c r="E173" s="98"/>
      <c r="F173" s="98"/>
      <c r="G173" s="98"/>
      <c r="H173" s="98"/>
      <c r="I173" s="98"/>
      <c r="J173" s="98"/>
      <c r="K173" s="98"/>
      <c r="L173" s="98"/>
    </row>
    <row r="174" spans="1:12" s="100" customFormat="1" ht="42" customHeight="1">
      <c r="A174" s="62"/>
      <c r="B174" s="106"/>
      <c r="C174" s="106" t="s">
        <v>667</v>
      </c>
      <c r="D174" s="86" t="s">
        <v>75</v>
      </c>
      <c r="E174" s="98"/>
      <c r="F174" s="98"/>
      <c r="G174" s="98"/>
      <c r="H174" s="98"/>
      <c r="I174" s="98"/>
      <c r="J174" s="98"/>
      <c r="K174" s="98"/>
      <c r="L174" s="98"/>
    </row>
    <row r="175" spans="1:12" s="100" customFormat="1" ht="32.25" customHeight="1">
      <c r="A175" s="62"/>
      <c r="B175" s="349" t="s">
        <v>230</v>
      </c>
      <c r="C175" s="349"/>
      <c r="D175" s="86" t="s">
        <v>73</v>
      </c>
      <c r="E175" s="98"/>
      <c r="F175" s="98"/>
      <c r="G175" s="98"/>
      <c r="H175" s="98"/>
      <c r="I175" s="98"/>
      <c r="J175" s="98"/>
      <c r="K175" s="98"/>
      <c r="L175" s="98"/>
    </row>
    <row r="176" spans="1:12" s="100" customFormat="1" ht="20.25" customHeight="1">
      <c r="A176" s="62"/>
      <c r="B176" s="52" t="s">
        <v>810</v>
      </c>
      <c r="C176" s="97"/>
      <c r="D176" s="86" t="s">
        <v>1025</v>
      </c>
      <c r="E176" s="98"/>
      <c r="F176" s="98"/>
      <c r="G176" s="98"/>
      <c r="H176" s="98"/>
      <c r="I176" s="98"/>
      <c r="J176" s="98"/>
      <c r="K176" s="98"/>
      <c r="L176" s="98"/>
    </row>
    <row r="177" spans="1:14" s="100" customFormat="1" ht="20.25" customHeight="1">
      <c r="A177" s="62"/>
      <c r="B177" s="52" t="s">
        <v>1026</v>
      </c>
      <c r="C177" s="97"/>
      <c r="D177" s="86" t="s">
        <v>1027</v>
      </c>
      <c r="E177" s="98"/>
      <c r="F177" s="98"/>
      <c r="G177" s="98"/>
      <c r="H177" s="98"/>
      <c r="I177" s="98"/>
      <c r="J177" s="98"/>
      <c r="K177" s="98"/>
      <c r="L177" s="98"/>
    </row>
    <row r="178" spans="1:14" s="100" customFormat="1" ht="20.25" customHeight="1">
      <c r="A178" s="67"/>
      <c r="B178" s="388" t="s">
        <v>59</v>
      </c>
      <c r="C178" s="388"/>
      <c r="D178" s="86" t="s">
        <v>852</v>
      </c>
      <c r="E178" s="98"/>
      <c r="F178" s="98"/>
      <c r="G178" s="98"/>
      <c r="H178" s="98"/>
      <c r="I178" s="98"/>
      <c r="J178" s="98"/>
      <c r="K178" s="98"/>
      <c r="L178" s="98"/>
    </row>
    <row r="179" spans="1:14" s="100" customFormat="1" ht="21.75" customHeight="1">
      <c r="A179" s="67"/>
      <c r="B179" s="388" t="s">
        <v>141</v>
      </c>
      <c r="C179" s="388"/>
      <c r="D179" s="86" t="s">
        <v>142</v>
      </c>
      <c r="E179" s="98">
        <f>12242+9785</f>
        <v>22027</v>
      </c>
      <c r="F179" s="98"/>
      <c r="G179" s="98"/>
      <c r="H179" s="98"/>
      <c r="I179" s="98"/>
      <c r="J179" s="98"/>
      <c r="K179" s="98"/>
      <c r="L179" s="98"/>
    </row>
    <row r="180" spans="1:14" s="100" customFormat="1" ht="24.75" customHeight="1">
      <c r="A180" s="67"/>
      <c r="B180" s="388" t="s">
        <v>298</v>
      </c>
      <c r="C180" s="388"/>
      <c r="D180" s="86" t="s">
        <v>299</v>
      </c>
      <c r="E180" s="98"/>
      <c r="F180" s="98"/>
      <c r="G180" s="98"/>
      <c r="H180" s="98"/>
      <c r="I180" s="98"/>
      <c r="J180" s="98"/>
      <c r="K180" s="98"/>
      <c r="L180" s="98"/>
    </row>
    <row r="181" spans="1:14" s="100" customFormat="1" ht="34.9" customHeight="1">
      <c r="A181" s="67"/>
      <c r="B181" s="398" t="s">
        <v>952</v>
      </c>
      <c r="C181" s="398"/>
      <c r="D181" s="86" t="s">
        <v>953</v>
      </c>
      <c r="E181" s="98"/>
      <c r="F181" s="98"/>
      <c r="G181" s="98"/>
      <c r="H181" s="98"/>
      <c r="I181" s="98"/>
      <c r="J181" s="98"/>
      <c r="K181" s="98"/>
      <c r="L181" s="98"/>
    </row>
    <row r="182" spans="1:14" s="100" customFormat="1" ht="51" customHeight="1">
      <c r="A182" s="67"/>
      <c r="B182" s="385" t="s">
        <v>696</v>
      </c>
      <c r="C182" s="375"/>
      <c r="D182" s="86" t="s">
        <v>475</v>
      </c>
      <c r="E182" s="98">
        <f>58624+335+3952-22027</f>
        <v>40884</v>
      </c>
      <c r="F182" s="98"/>
      <c r="G182" s="98"/>
      <c r="H182" s="98"/>
      <c r="I182" s="98"/>
      <c r="J182" s="98"/>
      <c r="K182" s="98"/>
      <c r="L182" s="98"/>
    </row>
    <row r="183" spans="1:14" s="100" customFormat="1" ht="43.9" customHeight="1">
      <c r="A183" s="67"/>
      <c r="B183" s="389" t="s">
        <v>581</v>
      </c>
      <c r="C183" s="371"/>
      <c r="D183" s="231" t="s">
        <v>582</v>
      </c>
      <c r="E183" s="98"/>
      <c r="F183" s="98"/>
      <c r="G183" s="98"/>
      <c r="H183" s="98"/>
      <c r="I183" s="98"/>
      <c r="J183" s="98"/>
      <c r="K183" s="98"/>
      <c r="L183" s="98"/>
      <c r="M183" s="223"/>
      <c r="N183" s="190"/>
    </row>
    <row r="184" spans="1:14" s="201" customFormat="1" ht="43.9" customHeight="1">
      <c r="A184" s="216"/>
      <c r="B184" s="400" t="s">
        <v>622</v>
      </c>
      <c r="C184" s="401"/>
      <c r="D184" s="220" t="s">
        <v>621</v>
      </c>
      <c r="E184" s="199"/>
      <c r="F184" s="199"/>
      <c r="G184" s="199"/>
      <c r="H184" s="199"/>
      <c r="I184" s="199"/>
      <c r="J184" s="199"/>
      <c r="K184" s="199"/>
      <c r="L184" s="199"/>
      <c r="M184" s="213"/>
      <c r="N184" s="214"/>
    </row>
    <row r="185" spans="1:14" s="100" customFormat="1" ht="43.9" customHeight="1">
      <c r="A185" s="216"/>
      <c r="B185" s="385" t="s">
        <v>887</v>
      </c>
      <c r="C185" s="386"/>
      <c r="D185" s="221" t="s">
        <v>882</v>
      </c>
      <c r="E185" s="98"/>
      <c r="F185" s="98"/>
      <c r="G185" s="98"/>
      <c r="H185" s="98"/>
      <c r="I185" s="98"/>
      <c r="J185" s="98"/>
      <c r="K185" s="98"/>
      <c r="L185" s="98"/>
      <c r="M185" s="223"/>
      <c r="N185" s="190"/>
    </row>
    <row r="186" spans="1:14" s="100" customFormat="1" ht="43.9" customHeight="1">
      <c r="A186" s="216"/>
      <c r="B186" s="224"/>
      <c r="C186" s="225" t="s">
        <v>883</v>
      </c>
      <c r="D186" s="221" t="s">
        <v>884</v>
      </c>
      <c r="E186" s="98"/>
      <c r="F186" s="98"/>
      <c r="G186" s="98"/>
      <c r="H186" s="98"/>
      <c r="I186" s="98"/>
      <c r="J186" s="98"/>
      <c r="K186" s="98"/>
      <c r="L186" s="98"/>
      <c r="M186" s="223"/>
      <c r="N186" s="190"/>
    </row>
    <row r="187" spans="1:14" s="100" customFormat="1" ht="43.9" customHeight="1">
      <c r="A187" s="216"/>
      <c r="B187" s="224"/>
      <c r="C187" s="222" t="s">
        <v>885</v>
      </c>
      <c r="D187" s="221" t="s">
        <v>886</v>
      </c>
      <c r="E187" s="98"/>
      <c r="F187" s="98"/>
      <c r="G187" s="98"/>
      <c r="H187" s="98"/>
      <c r="I187" s="98"/>
      <c r="J187" s="98"/>
      <c r="K187" s="98"/>
      <c r="L187" s="98"/>
      <c r="M187" s="223"/>
      <c r="N187" s="190"/>
    </row>
    <row r="188" spans="1:14" s="100" customFormat="1" ht="43.9" customHeight="1">
      <c r="A188" s="67"/>
      <c r="B188" s="370" t="s">
        <v>894</v>
      </c>
      <c r="C188" s="386"/>
      <c r="D188" s="221" t="s">
        <v>893</v>
      </c>
      <c r="E188" s="98"/>
      <c r="F188" s="98"/>
      <c r="G188" s="98"/>
      <c r="H188" s="98"/>
      <c r="I188" s="98"/>
      <c r="J188" s="98"/>
      <c r="K188" s="98"/>
      <c r="L188" s="98"/>
      <c r="M188" s="223"/>
      <c r="N188" s="190"/>
    </row>
    <row r="189" spans="1:14" s="100" customFormat="1" ht="43.9" customHeight="1">
      <c r="A189" s="67"/>
      <c r="B189" s="370" t="s">
        <v>896</v>
      </c>
      <c r="C189" s="386"/>
      <c r="D189" s="221" t="s">
        <v>895</v>
      </c>
      <c r="E189" s="98"/>
      <c r="F189" s="98"/>
      <c r="G189" s="98"/>
      <c r="H189" s="98"/>
      <c r="I189" s="98"/>
      <c r="J189" s="98"/>
      <c r="K189" s="98"/>
      <c r="L189" s="98"/>
      <c r="M189" s="223"/>
      <c r="N189" s="190"/>
    </row>
    <row r="190" spans="1:14" s="100" customFormat="1" ht="43.9" customHeight="1">
      <c r="A190" s="67"/>
      <c r="B190" s="370" t="s">
        <v>897</v>
      </c>
      <c r="C190" s="371"/>
      <c r="D190" s="221" t="s">
        <v>901</v>
      </c>
      <c r="E190" s="98"/>
      <c r="F190" s="98"/>
      <c r="G190" s="98"/>
      <c r="H190" s="98"/>
      <c r="I190" s="98"/>
      <c r="J190" s="98"/>
      <c r="K190" s="98"/>
      <c r="L190" s="98"/>
      <c r="M190" s="223"/>
      <c r="N190" s="190"/>
    </row>
    <row r="191" spans="1:14" s="100" customFormat="1" ht="43.9" customHeight="1">
      <c r="A191" s="67"/>
      <c r="B191" s="370" t="s">
        <v>903</v>
      </c>
      <c r="C191" s="371"/>
      <c r="D191" s="221" t="s">
        <v>904</v>
      </c>
      <c r="E191" s="98"/>
      <c r="F191" s="98"/>
      <c r="G191" s="98"/>
      <c r="H191" s="98"/>
      <c r="I191" s="98"/>
      <c r="J191" s="98"/>
      <c r="K191" s="98"/>
      <c r="L191" s="98"/>
      <c r="M191" s="223"/>
      <c r="N191" s="190"/>
    </row>
    <row r="192" spans="1:14" s="100" customFormat="1" ht="43.9" customHeight="1">
      <c r="A192" s="67"/>
      <c r="B192" s="370" t="s">
        <v>912</v>
      </c>
      <c r="C192" s="371"/>
      <c r="D192" s="221" t="s">
        <v>913</v>
      </c>
      <c r="E192" s="98"/>
      <c r="F192" s="98"/>
      <c r="G192" s="98"/>
      <c r="H192" s="98"/>
      <c r="I192" s="98"/>
      <c r="J192" s="98"/>
      <c r="K192" s="98"/>
      <c r="L192" s="98"/>
    </row>
    <row r="193" spans="1:12" s="100" customFormat="1" ht="43.9" customHeight="1">
      <c r="A193" s="67"/>
      <c r="B193" s="370" t="s">
        <v>914</v>
      </c>
      <c r="C193" s="371"/>
      <c r="D193" s="221" t="s">
        <v>915</v>
      </c>
      <c r="E193" s="98"/>
      <c r="F193" s="98"/>
      <c r="G193" s="98"/>
      <c r="H193" s="98"/>
      <c r="I193" s="98"/>
      <c r="J193" s="98"/>
      <c r="K193" s="98"/>
      <c r="L193" s="98"/>
    </row>
    <row r="194" spans="1:12" s="100" customFormat="1" ht="43.9" customHeight="1">
      <c r="A194" s="67"/>
      <c r="B194" s="370" t="s">
        <v>916</v>
      </c>
      <c r="C194" s="371"/>
      <c r="D194" s="221" t="s">
        <v>917</v>
      </c>
      <c r="E194" s="98"/>
      <c r="F194" s="98"/>
      <c r="G194" s="98"/>
      <c r="H194" s="98"/>
      <c r="I194" s="98"/>
      <c r="J194" s="98"/>
      <c r="K194" s="98"/>
      <c r="L194" s="98"/>
    </row>
    <row r="195" spans="1:12" s="100" customFormat="1" ht="43.9" customHeight="1">
      <c r="A195" s="67"/>
      <c r="B195" s="390" t="s">
        <v>932</v>
      </c>
      <c r="C195" s="391"/>
      <c r="D195" s="221" t="s">
        <v>927</v>
      </c>
      <c r="E195" s="98"/>
      <c r="F195" s="98"/>
      <c r="G195" s="98"/>
      <c r="H195" s="98"/>
      <c r="I195" s="98"/>
      <c r="J195" s="98"/>
      <c r="K195" s="98"/>
      <c r="L195" s="98"/>
    </row>
    <row r="196" spans="1:12" s="100" customFormat="1" ht="32.450000000000003" customHeight="1">
      <c r="A196" s="67"/>
      <c r="B196" s="232"/>
      <c r="C196" s="233" t="s">
        <v>920</v>
      </c>
      <c r="D196" s="221" t="s">
        <v>924</v>
      </c>
      <c r="E196" s="98"/>
      <c r="F196" s="98"/>
      <c r="G196" s="98"/>
      <c r="H196" s="98"/>
      <c r="I196" s="98"/>
      <c r="J196" s="98"/>
      <c r="K196" s="98"/>
      <c r="L196" s="98"/>
    </row>
    <row r="197" spans="1:12" s="100" customFormat="1" ht="22.15" customHeight="1">
      <c r="A197" s="67"/>
      <c r="B197" s="232"/>
      <c r="C197" s="233" t="s">
        <v>923</v>
      </c>
      <c r="D197" s="221" t="s">
        <v>925</v>
      </c>
      <c r="E197" s="98"/>
      <c r="F197" s="98"/>
      <c r="G197" s="98"/>
      <c r="H197" s="98"/>
      <c r="I197" s="98"/>
      <c r="J197" s="98"/>
      <c r="K197" s="98"/>
      <c r="L197" s="98"/>
    </row>
    <row r="198" spans="1:12" s="100" customFormat="1" ht="25.15" customHeight="1">
      <c r="A198" s="67"/>
      <c r="B198" s="232"/>
      <c r="C198" s="233" t="s">
        <v>921</v>
      </c>
      <c r="D198" s="221" t="s">
        <v>926</v>
      </c>
      <c r="E198" s="98"/>
      <c r="F198" s="98"/>
      <c r="G198" s="98"/>
      <c r="H198" s="98"/>
      <c r="I198" s="98"/>
      <c r="J198" s="98"/>
      <c r="K198" s="98"/>
      <c r="L198" s="98"/>
    </row>
    <row r="199" spans="1:12" s="100" customFormat="1" ht="28.9" customHeight="1">
      <c r="A199" s="67"/>
      <c r="B199" s="390" t="s">
        <v>933</v>
      </c>
      <c r="C199" s="391"/>
      <c r="D199" s="221" t="s">
        <v>928</v>
      </c>
      <c r="E199" s="98"/>
      <c r="F199" s="98"/>
      <c r="G199" s="98"/>
      <c r="H199" s="98"/>
      <c r="I199" s="98"/>
      <c r="J199" s="98"/>
      <c r="K199" s="98"/>
      <c r="L199" s="98"/>
    </row>
    <row r="200" spans="1:12" s="100" customFormat="1" ht="32.450000000000003" customHeight="1">
      <c r="A200" s="67"/>
      <c r="B200" s="232"/>
      <c r="C200" s="233" t="s">
        <v>922</v>
      </c>
      <c r="D200" s="221" t="s">
        <v>929</v>
      </c>
      <c r="E200" s="98"/>
      <c r="F200" s="98"/>
      <c r="G200" s="98"/>
      <c r="H200" s="98"/>
      <c r="I200" s="98"/>
      <c r="J200" s="98"/>
      <c r="K200" s="98"/>
      <c r="L200" s="98"/>
    </row>
    <row r="201" spans="1:12" s="100" customFormat="1" ht="25.15" customHeight="1">
      <c r="A201" s="67"/>
      <c r="B201" s="232"/>
      <c r="C201" s="233" t="s">
        <v>923</v>
      </c>
      <c r="D201" s="221" t="s">
        <v>930</v>
      </c>
      <c r="E201" s="98"/>
      <c r="F201" s="98"/>
      <c r="G201" s="98"/>
      <c r="H201" s="98"/>
      <c r="I201" s="98"/>
      <c r="J201" s="98"/>
      <c r="K201" s="98"/>
      <c r="L201" s="98"/>
    </row>
    <row r="202" spans="1:12" s="100" customFormat="1" ht="32.450000000000003" customHeight="1">
      <c r="A202" s="67"/>
      <c r="B202" s="232"/>
      <c r="C202" s="233" t="s">
        <v>921</v>
      </c>
      <c r="D202" s="221" t="s">
        <v>931</v>
      </c>
      <c r="E202" s="98"/>
      <c r="F202" s="98"/>
      <c r="G202" s="98"/>
      <c r="H202" s="98"/>
      <c r="I202" s="98"/>
      <c r="J202" s="98"/>
      <c r="K202" s="98"/>
      <c r="L202" s="98"/>
    </row>
    <row r="203" spans="1:12" s="100" customFormat="1" ht="46.9" customHeight="1">
      <c r="A203" s="358" t="s">
        <v>907</v>
      </c>
      <c r="B203" s="359"/>
      <c r="C203" s="359"/>
      <c r="D203" s="51" t="s">
        <v>65</v>
      </c>
      <c r="E203" s="45">
        <f>E204+E205+E206+E207+E208+E209+E210+E211+E212+E213+E214+E215+E218+E219</f>
        <v>6098</v>
      </c>
      <c r="F203" s="45">
        <f t="shared" ref="F203:L203" si="45">F204+F205+F206+F207+F208+F209+F210+F211+F212+F213+F214+F215+F218+F219</f>
        <v>0</v>
      </c>
      <c r="G203" s="45">
        <f t="shared" si="45"/>
        <v>0</v>
      </c>
      <c r="H203" s="45">
        <f t="shared" si="45"/>
        <v>0</v>
      </c>
      <c r="I203" s="45">
        <f t="shared" si="45"/>
        <v>0</v>
      </c>
      <c r="J203" s="45">
        <f t="shared" si="45"/>
        <v>0</v>
      </c>
      <c r="K203" s="45">
        <f t="shared" si="45"/>
        <v>0</v>
      </c>
      <c r="L203" s="45">
        <f t="shared" si="45"/>
        <v>0</v>
      </c>
    </row>
    <row r="204" spans="1:12" s="100" customFormat="1" ht="30.6" customHeight="1">
      <c r="A204" s="62"/>
      <c r="B204" s="399" t="s">
        <v>15</v>
      </c>
      <c r="C204" s="371"/>
      <c r="D204" s="86" t="s">
        <v>294</v>
      </c>
      <c r="E204" s="98"/>
      <c r="F204" s="98"/>
      <c r="G204" s="98"/>
      <c r="H204" s="98"/>
      <c r="I204" s="98"/>
      <c r="J204" s="98"/>
      <c r="K204" s="98"/>
      <c r="L204" s="98"/>
    </row>
    <row r="205" spans="1:12" s="100" customFormat="1" ht="46.5" customHeight="1">
      <c r="A205" s="68"/>
      <c r="B205" s="349" t="s">
        <v>214</v>
      </c>
      <c r="C205" s="349"/>
      <c r="D205" s="86" t="s">
        <v>215</v>
      </c>
      <c r="E205" s="98"/>
      <c r="F205" s="98"/>
      <c r="G205" s="98"/>
      <c r="H205" s="98"/>
      <c r="I205" s="98"/>
      <c r="J205" s="98"/>
      <c r="K205" s="98"/>
      <c r="L205" s="98"/>
    </row>
    <row r="206" spans="1:12" s="100" customFormat="1" ht="25.5" customHeight="1">
      <c r="A206" s="68"/>
      <c r="B206" s="349" t="s">
        <v>809</v>
      </c>
      <c r="C206" s="349"/>
      <c r="D206" s="86" t="s">
        <v>392</v>
      </c>
      <c r="E206" s="98"/>
      <c r="F206" s="98"/>
      <c r="G206" s="98"/>
      <c r="H206" s="98"/>
      <c r="I206" s="98"/>
      <c r="J206" s="98"/>
      <c r="K206" s="98"/>
      <c r="L206" s="98"/>
    </row>
    <row r="207" spans="1:12" s="100" customFormat="1" ht="27" customHeight="1">
      <c r="A207" s="68"/>
      <c r="B207" s="349" t="s">
        <v>1007</v>
      </c>
      <c r="C207" s="349"/>
      <c r="D207" s="86" t="s">
        <v>96</v>
      </c>
      <c r="E207" s="98"/>
      <c r="F207" s="98"/>
      <c r="G207" s="98"/>
      <c r="H207" s="98"/>
      <c r="I207" s="98"/>
      <c r="J207" s="98"/>
      <c r="K207" s="98"/>
      <c r="L207" s="98"/>
    </row>
    <row r="208" spans="1:12" s="100" customFormat="1" ht="26.25" customHeight="1">
      <c r="A208" s="68"/>
      <c r="B208" s="349" t="s">
        <v>679</v>
      </c>
      <c r="C208" s="349"/>
      <c r="D208" s="86" t="s">
        <v>680</v>
      </c>
      <c r="E208" s="98">
        <v>3420</v>
      </c>
      <c r="F208" s="98"/>
      <c r="G208" s="98"/>
      <c r="H208" s="98"/>
      <c r="I208" s="98"/>
      <c r="J208" s="98"/>
      <c r="K208" s="98"/>
      <c r="L208" s="98"/>
    </row>
    <row r="209" spans="1:12" s="100" customFormat="1" ht="21.75" customHeight="1">
      <c r="A209" s="68"/>
      <c r="B209" s="364" t="s">
        <v>866</v>
      </c>
      <c r="C209" s="364"/>
      <c r="D209" s="86" t="s">
        <v>867</v>
      </c>
      <c r="E209" s="98"/>
      <c r="F209" s="98"/>
      <c r="G209" s="98"/>
      <c r="H209" s="98"/>
      <c r="I209" s="98"/>
      <c r="J209" s="98"/>
      <c r="K209" s="98"/>
      <c r="L209" s="98"/>
    </row>
    <row r="210" spans="1:12" s="100" customFormat="1" ht="33" customHeight="1">
      <c r="A210" s="68"/>
      <c r="B210" s="399" t="s">
        <v>954</v>
      </c>
      <c r="C210" s="402"/>
      <c r="D210" s="86" t="s">
        <v>955</v>
      </c>
      <c r="E210" s="98"/>
      <c r="F210" s="98"/>
      <c r="G210" s="98"/>
      <c r="H210" s="98"/>
      <c r="I210" s="98"/>
      <c r="J210" s="98"/>
      <c r="K210" s="98"/>
      <c r="L210" s="98"/>
    </row>
    <row r="211" spans="1:12" s="100" customFormat="1" ht="33" customHeight="1">
      <c r="A211" s="68"/>
      <c r="B211" s="399" t="s">
        <v>956</v>
      </c>
      <c r="C211" s="402"/>
      <c r="D211" s="86" t="s">
        <v>957</v>
      </c>
      <c r="E211" s="98"/>
      <c r="F211" s="98"/>
      <c r="G211" s="98"/>
      <c r="H211" s="98"/>
      <c r="I211" s="98"/>
      <c r="J211" s="98"/>
      <c r="K211" s="98"/>
      <c r="L211" s="98"/>
    </row>
    <row r="212" spans="1:12" s="100" customFormat="1" ht="40.15" customHeight="1">
      <c r="A212" s="67"/>
      <c r="B212" s="377" t="s">
        <v>477</v>
      </c>
      <c r="C212" s="353"/>
      <c r="D212" s="86" t="s">
        <v>476</v>
      </c>
      <c r="E212" s="98"/>
      <c r="F212" s="98"/>
      <c r="G212" s="98"/>
      <c r="H212" s="98"/>
      <c r="I212" s="98"/>
      <c r="J212" s="98"/>
      <c r="K212" s="98"/>
      <c r="L212" s="98"/>
    </row>
    <row r="213" spans="1:12" s="100" customFormat="1" ht="40.15" customHeight="1">
      <c r="A213" s="67"/>
      <c r="B213" s="377" t="s">
        <v>698</v>
      </c>
      <c r="C213" s="353"/>
      <c r="D213" s="86" t="s">
        <v>478</v>
      </c>
      <c r="E213" s="98"/>
      <c r="F213" s="98"/>
      <c r="G213" s="98"/>
      <c r="H213" s="98"/>
      <c r="I213" s="98"/>
      <c r="J213" s="98"/>
      <c r="K213" s="98"/>
      <c r="L213" s="98"/>
    </row>
    <row r="214" spans="1:12" s="100" customFormat="1" ht="40.15" customHeight="1">
      <c r="A214" s="67"/>
      <c r="B214" s="377" t="s">
        <v>569</v>
      </c>
      <c r="C214" s="391"/>
      <c r="D214" s="86" t="s">
        <v>568</v>
      </c>
      <c r="E214" s="98">
        <v>2678</v>
      </c>
      <c r="F214" s="98"/>
      <c r="G214" s="98"/>
      <c r="H214" s="98"/>
      <c r="I214" s="98"/>
      <c r="J214" s="98"/>
      <c r="K214" s="98"/>
      <c r="L214" s="98"/>
    </row>
    <row r="215" spans="1:12" s="100" customFormat="1" ht="40.15" customHeight="1">
      <c r="A215" s="67"/>
      <c r="B215" s="377" t="s">
        <v>874</v>
      </c>
      <c r="C215" s="378"/>
      <c r="D215" s="86" t="s">
        <v>630</v>
      </c>
      <c r="E215" s="98">
        <f>E216+E217</f>
        <v>0</v>
      </c>
      <c r="F215" s="98">
        <f t="shared" ref="F215:L215" si="46">F216+F217</f>
        <v>0</v>
      </c>
      <c r="G215" s="98">
        <f t="shared" si="46"/>
        <v>0</v>
      </c>
      <c r="H215" s="98">
        <f t="shared" si="46"/>
        <v>0</v>
      </c>
      <c r="I215" s="98">
        <f t="shared" si="46"/>
        <v>0</v>
      </c>
      <c r="J215" s="98">
        <f t="shared" si="46"/>
        <v>0</v>
      </c>
      <c r="K215" s="98">
        <f t="shared" si="46"/>
        <v>0</v>
      </c>
      <c r="L215" s="98">
        <f t="shared" si="46"/>
        <v>0</v>
      </c>
    </row>
    <row r="216" spans="1:12" s="100" customFormat="1" ht="40.15" customHeight="1">
      <c r="A216" s="67"/>
      <c r="B216" s="217"/>
      <c r="C216" s="226" t="s">
        <v>633</v>
      </c>
      <c r="D216" s="86" t="s">
        <v>631</v>
      </c>
      <c r="E216" s="98"/>
      <c r="F216" s="98"/>
      <c r="G216" s="98"/>
      <c r="H216" s="98"/>
      <c r="I216" s="98"/>
      <c r="J216" s="98"/>
      <c r="K216" s="98"/>
      <c r="L216" s="98"/>
    </row>
    <row r="217" spans="1:12" s="100" customFormat="1" ht="40.15" customHeight="1">
      <c r="A217" s="67"/>
      <c r="B217" s="217"/>
      <c r="C217" s="226" t="s">
        <v>873</v>
      </c>
      <c r="D217" s="86" t="s">
        <v>632</v>
      </c>
      <c r="E217" s="98"/>
      <c r="F217" s="98"/>
      <c r="G217" s="98"/>
      <c r="H217" s="98"/>
      <c r="I217" s="98"/>
      <c r="J217" s="98"/>
      <c r="K217" s="98"/>
      <c r="L217" s="98"/>
    </row>
    <row r="218" spans="1:12" s="100" customFormat="1" ht="40.15" customHeight="1">
      <c r="A218" s="67"/>
      <c r="B218" s="377" t="s">
        <v>899</v>
      </c>
      <c r="C218" s="378"/>
      <c r="D218" s="86" t="s">
        <v>898</v>
      </c>
      <c r="E218" s="98"/>
      <c r="F218" s="98"/>
      <c r="G218" s="98"/>
      <c r="H218" s="98"/>
      <c r="I218" s="98"/>
      <c r="J218" s="98"/>
      <c r="K218" s="98"/>
      <c r="L218" s="98"/>
    </row>
    <row r="219" spans="1:12" s="100" customFormat="1" ht="40.15" customHeight="1">
      <c r="A219" s="67"/>
      <c r="B219" s="377" t="s">
        <v>905</v>
      </c>
      <c r="C219" s="378"/>
      <c r="D219" s="86" t="s">
        <v>906</v>
      </c>
      <c r="E219" s="98"/>
      <c r="F219" s="98"/>
      <c r="G219" s="98"/>
      <c r="H219" s="98"/>
      <c r="I219" s="98"/>
      <c r="J219" s="98"/>
      <c r="K219" s="98"/>
      <c r="L219" s="98"/>
    </row>
    <row r="220" spans="1:12" s="100" customFormat="1" ht="39" customHeight="1">
      <c r="A220" s="394" t="s">
        <v>807</v>
      </c>
      <c r="B220" s="395"/>
      <c r="C220" s="395"/>
      <c r="D220" s="51" t="s">
        <v>46</v>
      </c>
      <c r="E220" s="98">
        <f>E221+E224+E227+E230+E235+E238+E243+E248+E253+E258+E263+E268+E273+E278</f>
        <v>0</v>
      </c>
      <c r="F220" s="98">
        <f t="shared" ref="F220:L220" si="47">F221+F224+F227+F230+F235+F238+F243+F248+F253+F258+F263+F268+F273+F278</f>
        <v>0</v>
      </c>
      <c r="G220" s="98">
        <f t="shared" si="47"/>
        <v>0</v>
      </c>
      <c r="H220" s="98">
        <f t="shared" si="47"/>
        <v>0</v>
      </c>
      <c r="I220" s="98">
        <f t="shared" si="47"/>
        <v>0</v>
      </c>
      <c r="J220" s="98">
        <f t="shared" si="47"/>
        <v>0</v>
      </c>
      <c r="K220" s="98">
        <f t="shared" si="47"/>
        <v>0</v>
      </c>
      <c r="L220" s="98">
        <f t="shared" si="47"/>
        <v>0</v>
      </c>
    </row>
    <row r="221" spans="1:12" s="100" customFormat="1" ht="24.75" customHeight="1">
      <c r="A221" s="68"/>
      <c r="B221" s="349" t="s">
        <v>554</v>
      </c>
      <c r="C221" s="349"/>
      <c r="D221" s="86" t="s">
        <v>47</v>
      </c>
      <c r="E221" s="98">
        <f>E222+E223</f>
        <v>0</v>
      </c>
      <c r="F221" s="98">
        <f t="shared" ref="F221:L221" si="48">F222+F223</f>
        <v>0</v>
      </c>
      <c r="G221" s="98">
        <f t="shared" si="48"/>
        <v>0</v>
      </c>
      <c r="H221" s="98">
        <f t="shared" si="48"/>
        <v>0</v>
      </c>
      <c r="I221" s="98">
        <f t="shared" si="48"/>
        <v>0</v>
      </c>
      <c r="J221" s="98">
        <f t="shared" si="48"/>
        <v>0</v>
      </c>
      <c r="K221" s="98">
        <f t="shared" si="48"/>
        <v>0</v>
      </c>
      <c r="L221" s="98">
        <f t="shared" si="48"/>
        <v>0</v>
      </c>
    </row>
    <row r="222" spans="1:12" s="100" customFormat="1">
      <c r="A222" s="68"/>
      <c r="B222" s="97"/>
      <c r="C222" s="99" t="s">
        <v>966</v>
      </c>
      <c r="D222" s="86" t="s">
        <v>967</v>
      </c>
      <c r="E222" s="98"/>
      <c r="F222" s="98"/>
      <c r="G222" s="98"/>
      <c r="H222" s="98"/>
      <c r="I222" s="98"/>
      <c r="J222" s="98"/>
      <c r="K222" s="98"/>
      <c r="L222" s="98"/>
    </row>
    <row r="223" spans="1:12" s="201" customFormat="1">
      <c r="A223" s="200"/>
      <c r="B223" s="234"/>
      <c r="C223" s="198" t="s">
        <v>972</v>
      </c>
      <c r="D223" s="189" t="s">
        <v>553</v>
      </c>
      <c r="E223" s="199"/>
      <c r="F223" s="199"/>
      <c r="G223" s="199"/>
      <c r="H223" s="199"/>
      <c r="I223" s="199"/>
      <c r="J223" s="199"/>
      <c r="K223" s="199"/>
      <c r="L223" s="199"/>
    </row>
    <row r="224" spans="1:12" s="201" customFormat="1" ht="30.6" customHeight="1">
      <c r="A224" s="200"/>
      <c r="B224" s="392" t="s">
        <v>556</v>
      </c>
      <c r="C224" s="392"/>
      <c r="D224" s="189" t="s">
        <v>48</v>
      </c>
      <c r="E224" s="199">
        <f>E225+E226</f>
        <v>0</v>
      </c>
      <c r="F224" s="199">
        <f t="shared" ref="F224:L224" si="49">F225+F226</f>
        <v>0</v>
      </c>
      <c r="G224" s="199">
        <f t="shared" si="49"/>
        <v>0</v>
      </c>
      <c r="H224" s="199">
        <f t="shared" si="49"/>
        <v>0</v>
      </c>
      <c r="I224" s="199">
        <f t="shared" si="49"/>
        <v>0</v>
      </c>
      <c r="J224" s="199">
        <f t="shared" si="49"/>
        <v>0</v>
      </c>
      <c r="K224" s="199">
        <f t="shared" si="49"/>
        <v>0</v>
      </c>
      <c r="L224" s="199">
        <f t="shared" si="49"/>
        <v>0</v>
      </c>
    </row>
    <row r="225" spans="1:12" s="201" customFormat="1">
      <c r="A225" s="200"/>
      <c r="B225" s="234"/>
      <c r="C225" s="198" t="s">
        <v>966</v>
      </c>
      <c r="D225" s="189" t="s">
        <v>968</v>
      </c>
      <c r="E225" s="199"/>
      <c r="F225" s="199"/>
      <c r="G225" s="199"/>
      <c r="H225" s="199"/>
      <c r="I225" s="199"/>
      <c r="J225" s="199"/>
      <c r="K225" s="199"/>
      <c r="L225" s="199"/>
    </row>
    <row r="226" spans="1:12" s="201" customFormat="1">
      <c r="A226" s="200"/>
      <c r="B226" s="234"/>
      <c r="C226" s="198" t="s">
        <v>972</v>
      </c>
      <c r="D226" s="189" t="s">
        <v>555</v>
      </c>
      <c r="E226" s="199"/>
      <c r="F226" s="199"/>
      <c r="G226" s="199"/>
      <c r="H226" s="199"/>
      <c r="I226" s="199"/>
      <c r="J226" s="199"/>
      <c r="K226" s="199"/>
      <c r="L226" s="199"/>
    </row>
    <row r="227" spans="1:12" s="201" customFormat="1" ht="34.15" customHeight="1">
      <c r="A227" s="200"/>
      <c r="B227" s="392" t="s">
        <v>558</v>
      </c>
      <c r="C227" s="392"/>
      <c r="D227" s="189" t="s">
        <v>49</v>
      </c>
      <c r="E227" s="199">
        <f>E228+E229</f>
        <v>0</v>
      </c>
      <c r="F227" s="199">
        <f t="shared" ref="F227:L227" si="50">F228+F229</f>
        <v>0</v>
      </c>
      <c r="G227" s="199">
        <f t="shared" si="50"/>
        <v>0</v>
      </c>
      <c r="H227" s="199">
        <f t="shared" si="50"/>
        <v>0</v>
      </c>
      <c r="I227" s="199">
        <f t="shared" si="50"/>
        <v>0</v>
      </c>
      <c r="J227" s="199">
        <f t="shared" si="50"/>
        <v>0</v>
      </c>
      <c r="K227" s="199">
        <f t="shared" si="50"/>
        <v>0</v>
      </c>
      <c r="L227" s="199">
        <f t="shared" si="50"/>
        <v>0</v>
      </c>
    </row>
    <row r="228" spans="1:12" s="201" customFormat="1">
      <c r="A228" s="200"/>
      <c r="B228" s="234"/>
      <c r="C228" s="198" t="s">
        <v>966</v>
      </c>
      <c r="D228" s="189" t="s">
        <v>969</v>
      </c>
      <c r="E228" s="199"/>
      <c r="F228" s="199"/>
      <c r="G228" s="199"/>
      <c r="H228" s="199"/>
      <c r="I228" s="199"/>
      <c r="J228" s="199"/>
      <c r="K228" s="199"/>
      <c r="L228" s="199"/>
    </row>
    <row r="229" spans="1:12" s="201" customFormat="1">
      <c r="A229" s="200"/>
      <c r="B229" s="234"/>
      <c r="C229" s="198" t="s">
        <v>972</v>
      </c>
      <c r="D229" s="189" t="s">
        <v>557</v>
      </c>
      <c r="E229" s="199"/>
      <c r="F229" s="199"/>
      <c r="G229" s="199"/>
      <c r="H229" s="199"/>
      <c r="I229" s="199"/>
      <c r="J229" s="199"/>
      <c r="K229" s="199"/>
      <c r="L229" s="199"/>
    </row>
    <row r="230" spans="1:12" s="201" customFormat="1" ht="25.5" customHeight="1">
      <c r="A230" s="200"/>
      <c r="B230" s="392" t="s">
        <v>699</v>
      </c>
      <c r="C230" s="392"/>
      <c r="D230" s="189" t="s">
        <v>50</v>
      </c>
      <c r="E230" s="199">
        <f>E231+E232+E233+E234</f>
        <v>0</v>
      </c>
      <c r="F230" s="199">
        <f t="shared" ref="F230:L230" si="51">F231+F232+F233+F234</f>
        <v>0</v>
      </c>
      <c r="G230" s="199">
        <f t="shared" si="51"/>
        <v>0</v>
      </c>
      <c r="H230" s="199">
        <f t="shared" si="51"/>
        <v>0</v>
      </c>
      <c r="I230" s="199">
        <f t="shared" si="51"/>
        <v>0</v>
      </c>
      <c r="J230" s="199">
        <f t="shared" si="51"/>
        <v>0</v>
      </c>
      <c r="K230" s="199">
        <f t="shared" si="51"/>
        <v>0</v>
      </c>
      <c r="L230" s="199">
        <f t="shared" si="51"/>
        <v>0</v>
      </c>
    </row>
    <row r="231" spans="1:12" s="201" customFormat="1">
      <c r="A231" s="200"/>
      <c r="B231" s="234"/>
      <c r="C231" s="198" t="s">
        <v>965</v>
      </c>
      <c r="D231" s="189" t="s">
        <v>970</v>
      </c>
      <c r="E231" s="199"/>
      <c r="F231" s="199"/>
      <c r="G231" s="199"/>
      <c r="H231" s="199"/>
      <c r="I231" s="199"/>
      <c r="J231" s="199"/>
      <c r="K231" s="199"/>
      <c r="L231" s="199"/>
    </row>
    <row r="232" spans="1:12" s="201" customFormat="1">
      <c r="A232" s="200"/>
      <c r="B232" s="234"/>
      <c r="C232" s="198" t="s">
        <v>966</v>
      </c>
      <c r="D232" s="189" t="s">
        <v>1008</v>
      </c>
      <c r="E232" s="199"/>
      <c r="F232" s="199"/>
      <c r="G232" s="199"/>
      <c r="H232" s="199"/>
      <c r="I232" s="199"/>
      <c r="J232" s="199"/>
      <c r="K232" s="199"/>
      <c r="L232" s="199"/>
    </row>
    <row r="233" spans="1:12" s="201" customFormat="1">
      <c r="A233" s="200"/>
      <c r="B233" s="234"/>
      <c r="C233" s="198" t="s">
        <v>442</v>
      </c>
      <c r="D233" s="189" t="s">
        <v>1014</v>
      </c>
      <c r="E233" s="199"/>
      <c r="F233" s="199"/>
      <c r="G233" s="199"/>
      <c r="H233" s="199"/>
      <c r="I233" s="199"/>
      <c r="J233" s="199"/>
      <c r="K233" s="199"/>
      <c r="L233" s="199"/>
    </row>
    <row r="234" spans="1:12" s="201" customFormat="1">
      <c r="A234" s="200"/>
      <c r="B234" s="234"/>
      <c r="C234" s="198" t="s">
        <v>972</v>
      </c>
      <c r="D234" s="189" t="s">
        <v>973</v>
      </c>
      <c r="E234" s="199"/>
      <c r="F234" s="199"/>
      <c r="G234" s="199"/>
      <c r="H234" s="199"/>
      <c r="I234" s="199"/>
      <c r="J234" s="199"/>
      <c r="K234" s="199"/>
      <c r="L234" s="199"/>
    </row>
    <row r="235" spans="1:12" s="201" customFormat="1" ht="31.9" customHeight="1">
      <c r="A235" s="200"/>
      <c r="B235" s="392" t="s">
        <v>560</v>
      </c>
      <c r="C235" s="392"/>
      <c r="D235" s="189" t="s">
        <v>51</v>
      </c>
      <c r="E235" s="199">
        <f>E236+E237</f>
        <v>0</v>
      </c>
      <c r="F235" s="199">
        <f t="shared" ref="F235:L235" si="52">F236+F237</f>
        <v>0</v>
      </c>
      <c r="G235" s="199">
        <f t="shared" si="52"/>
        <v>0</v>
      </c>
      <c r="H235" s="199">
        <f t="shared" si="52"/>
        <v>0</v>
      </c>
      <c r="I235" s="199">
        <f t="shared" si="52"/>
        <v>0</v>
      </c>
      <c r="J235" s="199">
        <f t="shared" si="52"/>
        <v>0</v>
      </c>
      <c r="K235" s="199">
        <f t="shared" si="52"/>
        <v>0</v>
      </c>
      <c r="L235" s="199">
        <f t="shared" si="52"/>
        <v>0</v>
      </c>
    </row>
    <row r="236" spans="1:12" s="201" customFormat="1">
      <c r="A236" s="200"/>
      <c r="B236" s="234"/>
      <c r="C236" s="198" t="s">
        <v>966</v>
      </c>
      <c r="D236" s="189" t="s">
        <v>1009</v>
      </c>
      <c r="E236" s="199"/>
      <c r="F236" s="199"/>
      <c r="G236" s="199"/>
      <c r="H236" s="199"/>
      <c r="I236" s="199"/>
      <c r="J236" s="199"/>
      <c r="K236" s="199"/>
      <c r="L236" s="199"/>
    </row>
    <row r="237" spans="1:12" s="201" customFormat="1">
      <c r="A237" s="200"/>
      <c r="B237" s="234"/>
      <c r="C237" s="198" t="s">
        <v>972</v>
      </c>
      <c r="D237" s="189" t="s">
        <v>559</v>
      </c>
      <c r="E237" s="199"/>
      <c r="F237" s="199"/>
      <c r="G237" s="199"/>
      <c r="H237" s="199"/>
      <c r="I237" s="199"/>
      <c r="J237" s="199"/>
      <c r="K237" s="199"/>
      <c r="L237" s="199"/>
    </row>
    <row r="238" spans="1:12" s="100" customFormat="1" ht="26.25" customHeight="1">
      <c r="A238" s="68"/>
      <c r="B238" s="349" t="s">
        <v>975</v>
      </c>
      <c r="C238" s="349"/>
      <c r="D238" s="86" t="s">
        <v>52</v>
      </c>
      <c r="E238" s="98">
        <f>E239+E240+E241+E242</f>
        <v>0</v>
      </c>
      <c r="F238" s="98">
        <f t="shared" ref="F238:L238" si="53">F239+F240+F241+F242</f>
        <v>0</v>
      </c>
      <c r="G238" s="98">
        <f t="shared" si="53"/>
        <v>0</v>
      </c>
      <c r="H238" s="98">
        <f t="shared" si="53"/>
        <v>0</v>
      </c>
      <c r="I238" s="98">
        <f t="shared" si="53"/>
        <v>0</v>
      </c>
      <c r="J238" s="98">
        <f t="shared" si="53"/>
        <v>0</v>
      </c>
      <c r="K238" s="98">
        <f t="shared" si="53"/>
        <v>0</v>
      </c>
      <c r="L238" s="98">
        <f t="shared" si="53"/>
        <v>0</v>
      </c>
    </row>
    <row r="239" spans="1:12" s="100" customFormat="1">
      <c r="A239" s="68"/>
      <c r="B239" s="97"/>
      <c r="C239" s="99" t="s">
        <v>965</v>
      </c>
      <c r="D239" s="86" t="s">
        <v>1010</v>
      </c>
      <c r="E239" s="98"/>
      <c r="F239" s="98"/>
      <c r="G239" s="98"/>
      <c r="H239" s="98"/>
      <c r="I239" s="98"/>
      <c r="J239" s="98"/>
      <c r="K239" s="98"/>
      <c r="L239" s="98"/>
    </row>
    <row r="240" spans="1:12" s="100" customFormat="1">
      <c r="A240" s="68"/>
      <c r="B240" s="97"/>
      <c r="C240" s="99" t="s">
        <v>966</v>
      </c>
      <c r="D240" s="86" t="s">
        <v>1011</v>
      </c>
      <c r="E240" s="98"/>
      <c r="F240" s="98"/>
      <c r="G240" s="98"/>
      <c r="H240" s="98"/>
      <c r="I240" s="98"/>
      <c r="J240" s="98"/>
      <c r="K240" s="98"/>
      <c r="L240" s="98"/>
    </row>
    <row r="241" spans="1:12" s="100" customFormat="1">
      <c r="A241" s="68"/>
      <c r="B241" s="97"/>
      <c r="C241" s="99" t="s">
        <v>442</v>
      </c>
      <c r="D241" s="86" t="s">
        <v>1015</v>
      </c>
      <c r="E241" s="98"/>
      <c r="F241" s="98"/>
      <c r="G241" s="98"/>
      <c r="H241" s="98"/>
      <c r="I241" s="98"/>
      <c r="J241" s="98"/>
      <c r="K241" s="98"/>
      <c r="L241" s="98"/>
    </row>
    <row r="242" spans="1:12" s="100" customFormat="1">
      <c r="A242" s="68"/>
      <c r="B242" s="97"/>
      <c r="C242" s="99" t="s">
        <v>972</v>
      </c>
      <c r="D242" s="86" t="s">
        <v>974</v>
      </c>
      <c r="E242" s="98"/>
      <c r="F242" s="98"/>
      <c r="G242" s="98"/>
      <c r="H242" s="98"/>
      <c r="I242" s="98"/>
      <c r="J242" s="98"/>
      <c r="K242" s="98"/>
      <c r="L242" s="98"/>
    </row>
    <row r="243" spans="1:12" s="100" customFormat="1" ht="25.9" customHeight="1">
      <c r="A243" s="68"/>
      <c r="B243" s="349" t="s">
        <v>977</v>
      </c>
      <c r="C243" s="349"/>
      <c r="D243" s="86" t="s">
        <v>53</v>
      </c>
      <c r="E243" s="98">
        <f>E244+E245+E246+E247</f>
        <v>0</v>
      </c>
      <c r="F243" s="98">
        <f t="shared" ref="F243:L243" si="54">F244+F245+F246+F247</f>
        <v>0</v>
      </c>
      <c r="G243" s="98">
        <f t="shared" si="54"/>
        <v>0</v>
      </c>
      <c r="H243" s="98">
        <f t="shared" si="54"/>
        <v>0</v>
      </c>
      <c r="I243" s="98">
        <f t="shared" si="54"/>
        <v>0</v>
      </c>
      <c r="J243" s="98">
        <f t="shared" si="54"/>
        <v>0</v>
      </c>
      <c r="K243" s="98">
        <f t="shared" si="54"/>
        <v>0</v>
      </c>
      <c r="L243" s="98">
        <f t="shared" si="54"/>
        <v>0</v>
      </c>
    </row>
    <row r="244" spans="1:12" s="100" customFormat="1">
      <c r="A244" s="68"/>
      <c r="B244" s="97"/>
      <c r="C244" s="99" t="s">
        <v>965</v>
      </c>
      <c r="D244" s="86" t="s">
        <v>1012</v>
      </c>
      <c r="E244" s="98"/>
      <c r="F244" s="98"/>
      <c r="G244" s="98"/>
      <c r="H244" s="98"/>
      <c r="I244" s="98"/>
      <c r="J244" s="98"/>
      <c r="K244" s="98"/>
      <c r="L244" s="98"/>
    </row>
    <row r="245" spans="1:12" s="100" customFormat="1">
      <c r="A245" s="68"/>
      <c r="B245" s="97"/>
      <c r="C245" s="99" t="s">
        <v>966</v>
      </c>
      <c r="D245" s="86" t="s">
        <v>1013</v>
      </c>
      <c r="E245" s="98"/>
      <c r="F245" s="98"/>
      <c r="G245" s="98"/>
      <c r="H245" s="98"/>
      <c r="I245" s="98"/>
      <c r="J245" s="98"/>
      <c r="K245" s="98"/>
      <c r="L245" s="98"/>
    </row>
    <row r="246" spans="1:12" s="100" customFormat="1">
      <c r="A246" s="68"/>
      <c r="B246" s="97"/>
      <c r="C246" s="99" t="s">
        <v>442</v>
      </c>
      <c r="D246" s="86" t="s">
        <v>1016</v>
      </c>
      <c r="E246" s="98"/>
      <c r="F246" s="98"/>
      <c r="G246" s="98"/>
      <c r="H246" s="98"/>
      <c r="I246" s="98"/>
      <c r="J246" s="98"/>
      <c r="K246" s="98"/>
      <c r="L246" s="98"/>
    </row>
    <row r="247" spans="1:12" s="100" customFormat="1">
      <c r="A247" s="68"/>
      <c r="B247" s="97"/>
      <c r="C247" s="99" t="s">
        <v>972</v>
      </c>
      <c r="D247" s="86" t="s">
        <v>976</v>
      </c>
      <c r="E247" s="98"/>
      <c r="F247" s="98"/>
      <c r="G247" s="98"/>
      <c r="H247" s="98"/>
      <c r="I247" s="98"/>
      <c r="J247" s="98"/>
      <c r="K247" s="98"/>
      <c r="L247" s="98"/>
    </row>
    <row r="248" spans="1:12" s="100" customFormat="1" ht="28.15" customHeight="1">
      <c r="A248" s="68"/>
      <c r="B248" s="349" t="s">
        <v>979</v>
      </c>
      <c r="C248" s="349"/>
      <c r="D248" s="86" t="s">
        <v>337</v>
      </c>
      <c r="E248" s="98">
        <f>E249+E250+E251+E252</f>
        <v>0</v>
      </c>
      <c r="F248" s="98">
        <f t="shared" ref="F248:L248" si="55">F249+F250+F251+F252</f>
        <v>0</v>
      </c>
      <c r="G248" s="98">
        <f t="shared" si="55"/>
        <v>0</v>
      </c>
      <c r="H248" s="98">
        <f t="shared" si="55"/>
        <v>0</v>
      </c>
      <c r="I248" s="98">
        <f t="shared" si="55"/>
        <v>0</v>
      </c>
      <c r="J248" s="98">
        <f t="shared" si="55"/>
        <v>0</v>
      </c>
      <c r="K248" s="98">
        <f t="shared" si="55"/>
        <v>0</v>
      </c>
      <c r="L248" s="98">
        <f t="shared" si="55"/>
        <v>0</v>
      </c>
    </row>
    <row r="249" spans="1:12" s="100" customFormat="1" ht="15" customHeight="1">
      <c r="A249" s="68"/>
      <c r="B249" s="97"/>
      <c r="C249" s="99" t="s">
        <v>965</v>
      </c>
      <c r="D249" s="86" t="s">
        <v>183</v>
      </c>
      <c r="E249" s="98"/>
      <c r="F249" s="98"/>
      <c r="G249" s="98"/>
      <c r="H249" s="98"/>
      <c r="I249" s="98"/>
      <c r="J249" s="98"/>
      <c r="K249" s="98"/>
      <c r="L249" s="98"/>
    </row>
    <row r="250" spans="1:12" s="100" customFormat="1" ht="15" customHeight="1">
      <c r="A250" s="68"/>
      <c r="B250" s="97"/>
      <c r="C250" s="99" t="s">
        <v>966</v>
      </c>
      <c r="D250" s="86" t="s">
        <v>184</v>
      </c>
      <c r="E250" s="98"/>
      <c r="F250" s="98"/>
      <c r="G250" s="98"/>
      <c r="H250" s="98"/>
      <c r="I250" s="98"/>
      <c r="J250" s="98"/>
      <c r="K250" s="98"/>
      <c r="L250" s="98"/>
    </row>
    <row r="251" spans="1:12" s="100" customFormat="1" ht="15" customHeight="1">
      <c r="A251" s="68"/>
      <c r="B251" s="97"/>
      <c r="C251" s="99" t="s">
        <v>442</v>
      </c>
      <c r="D251" s="86" t="s">
        <v>1017</v>
      </c>
      <c r="E251" s="98"/>
      <c r="F251" s="98"/>
      <c r="G251" s="98"/>
      <c r="H251" s="98"/>
      <c r="I251" s="98"/>
      <c r="J251" s="98"/>
      <c r="K251" s="98"/>
      <c r="L251" s="98"/>
    </row>
    <row r="252" spans="1:12" s="100" customFormat="1">
      <c r="A252" s="68"/>
      <c r="B252" s="97"/>
      <c r="C252" s="99" t="s">
        <v>972</v>
      </c>
      <c r="D252" s="86" t="s">
        <v>978</v>
      </c>
      <c r="E252" s="98"/>
      <c r="F252" s="98"/>
      <c r="G252" s="98"/>
      <c r="H252" s="98"/>
      <c r="I252" s="98"/>
      <c r="J252" s="98"/>
      <c r="K252" s="98"/>
      <c r="L252" s="98"/>
    </row>
    <row r="253" spans="1:12" s="100" customFormat="1" ht="22.5" customHeight="1">
      <c r="A253" s="68"/>
      <c r="B253" s="349" t="s">
        <v>981</v>
      </c>
      <c r="C253" s="349"/>
      <c r="D253" s="86" t="s">
        <v>338</v>
      </c>
      <c r="E253" s="98">
        <f>E254+E255+E256+E257</f>
        <v>0</v>
      </c>
      <c r="F253" s="98">
        <f t="shared" ref="F253:L253" si="56">F254+F255+F256+F257</f>
        <v>0</v>
      </c>
      <c r="G253" s="98">
        <f t="shared" si="56"/>
        <v>0</v>
      </c>
      <c r="H253" s="98">
        <f t="shared" si="56"/>
        <v>0</v>
      </c>
      <c r="I253" s="98">
        <f t="shared" si="56"/>
        <v>0</v>
      </c>
      <c r="J253" s="98">
        <f t="shared" si="56"/>
        <v>0</v>
      </c>
      <c r="K253" s="98">
        <f t="shared" si="56"/>
        <v>0</v>
      </c>
      <c r="L253" s="98">
        <f t="shared" si="56"/>
        <v>0</v>
      </c>
    </row>
    <row r="254" spans="1:12" s="100" customFormat="1" ht="15" customHeight="1">
      <c r="A254" s="68"/>
      <c r="B254" s="97"/>
      <c r="C254" s="99" t="s">
        <v>965</v>
      </c>
      <c r="D254" s="86" t="s">
        <v>185</v>
      </c>
      <c r="E254" s="98"/>
      <c r="F254" s="98"/>
      <c r="G254" s="98"/>
      <c r="H254" s="98"/>
      <c r="I254" s="98"/>
      <c r="J254" s="98"/>
      <c r="K254" s="98"/>
      <c r="L254" s="98"/>
    </row>
    <row r="255" spans="1:12" s="100" customFormat="1" ht="15" customHeight="1">
      <c r="A255" s="68"/>
      <c r="B255" s="97"/>
      <c r="C255" s="99" t="s">
        <v>966</v>
      </c>
      <c r="D255" s="86" t="s">
        <v>186</v>
      </c>
      <c r="E255" s="98"/>
      <c r="F255" s="98"/>
      <c r="G255" s="98"/>
      <c r="H255" s="98"/>
      <c r="I255" s="98"/>
      <c r="J255" s="98"/>
      <c r="K255" s="98"/>
      <c r="L255" s="98"/>
    </row>
    <row r="256" spans="1:12" s="100" customFormat="1" ht="15" customHeight="1">
      <c r="A256" s="68"/>
      <c r="B256" s="97"/>
      <c r="C256" s="99" t="s">
        <v>442</v>
      </c>
      <c r="D256" s="86" t="s">
        <v>683</v>
      </c>
      <c r="E256" s="98"/>
      <c r="F256" s="98"/>
      <c r="G256" s="98"/>
      <c r="H256" s="98"/>
      <c r="I256" s="98"/>
      <c r="J256" s="98"/>
      <c r="K256" s="98"/>
      <c r="L256" s="98"/>
    </row>
    <row r="257" spans="1:12" s="100" customFormat="1">
      <c r="A257" s="68"/>
      <c r="B257" s="97"/>
      <c r="C257" s="99" t="s">
        <v>972</v>
      </c>
      <c r="D257" s="86" t="s">
        <v>980</v>
      </c>
      <c r="E257" s="98"/>
      <c r="F257" s="98"/>
      <c r="G257" s="98"/>
      <c r="H257" s="98"/>
      <c r="I257" s="98"/>
      <c r="J257" s="98"/>
      <c r="K257" s="98"/>
      <c r="L257" s="98"/>
    </row>
    <row r="258" spans="1:12" s="100" customFormat="1" ht="31.9" customHeight="1">
      <c r="A258" s="68"/>
      <c r="B258" s="349" t="s">
        <v>983</v>
      </c>
      <c r="C258" s="349"/>
      <c r="D258" s="86" t="s">
        <v>684</v>
      </c>
      <c r="E258" s="98">
        <f>E259+E260+E261+E262</f>
        <v>0</v>
      </c>
      <c r="F258" s="98">
        <f t="shared" ref="F258:L258" si="57">F259+F260+F261+F262</f>
        <v>0</v>
      </c>
      <c r="G258" s="98">
        <f t="shared" si="57"/>
        <v>0</v>
      </c>
      <c r="H258" s="98">
        <f t="shared" si="57"/>
        <v>0</v>
      </c>
      <c r="I258" s="98">
        <f t="shared" si="57"/>
        <v>0</v>
      </c>
      <c r="J258" s="98">
        <f t="shared" si="57"/>
        <v>0</v>
      </c>
      <c r="K258" s="98">
        <f t="shared" si="57"/>
        <v>0</v>
      </c>
      <c r="L258" s="98">
        <f t="shared" si="57"/>
        <v>0</v>
      </c>
    </row>
    <row r="259" spans="1:12" s="100" customFormat="1" ht="15" customHeight="1">
      <c r="A259" s="68"/>
      <c r="B259" s="97"/>
      <c r="C259" s="99" t="s">
        <v>965</v>
      </c>
      <c r="D259" s="86" t="s">
        <v>685</v>
      </c>
      <c r="E259" s="98"/>
      <c r="F259" s="98"/>
      <c r="G259" s="98"/>
      <c r="H259" s="98"/>
      <c r="I259" s="98"/>
      <c r="J259" s="98"/>
      <c r="K259" s="98"/>
      <c r="L259" s="98"/>
    </row>
    <row r="260" spans="1:12" s="100" customFormat="1" ht="15" customHeight="1">
      <c r="A260" s="68"/>
      <c r="B260" s="97"/>
      <c r="C260" s="99" t="s">
        <v>966</v>
      </c>
      <c r="D260" s="86" t="s">
        <v>686</v>
      </c>
      <c r="E260" s="98"/>
      <c r="F260" s="98"/>
      <c r="G260" s="98"/>
      <c r="H260" s="98"/>
      <c r="I260" s="98"/>
      <c r="J260" s="98"/>
      <c r="K260" s="98"/>
      <c r="L260" s="98"/>
    </row>
    <row r="261" spans="1:12" s="100" customFormat="1" ht="15" customHeight="1">
      <c r="A261" s="68"/>
      <c r="B261" s="97"/>
      <c r="C261" s="99" t="s">
        <v>442</v>
      </c>
      <c r="D261" s="86" t="s">
        <v>687</v>
      </c>
      <c r="E261" s="98"/>
      <c r="F261" s="98"/>
      <c r="G261" s="98"/>
      <c r="H261" s="98"/>
      <c r="I261" s="98"/>
      <c r="J261" s="98"/>
      <c r="K261" s="98"/>
      <c r="L261" s="98"/>
    </row>
    <row r="262" spans="1:12" s="100" customFormat="1">
      <c r="A262" s="68"/>
      <c r="B262" s="97"/>
      <c r="C262" s="99" t="s">
        <v>972</v>
      </c>
      <c r="D262" s="86" t="s">
        <v>982</v>
      </c>
      <c r="E262" s="98"/>
      <c r="F262" s="98"/>
      <c r="G262" s="98"/>
      <c r="H262" s="98"/>
      <c r="I262" s="98"/>
      <c r="J262" s="98"/>
      <c r="K262" s="98"/>
      <c r="L262" s="98"/>
    </row>
    <row r="263" spans="1:12" s="100" customFormat="1" ht="27" customHeight="1">
      <c r="A263" s="68"/>
      <c r="B263" s="349" t="s">
        <v>985</v>
      </c>
      <c r="C263" s="349"/>
      <c r="D263" s="86" t="s">
        <v>688</v>
      </c>
      <c r="E263" s="98">
        <f>E264+E265+E266+E267</f>
        <v>0</v>
      </c>
      <c r="F263" s="98">
        <f t="shared" ref="F263:L263" si="58">F264+F265+F266+F267</f>
        <v>0</v>
      </c>
      <c r="G263" s="98">
        <f t="shared" si="58"/>
        <v>0</v>
      </c>
      <c r="H263" s="98">
        <f t="shared" si="58"/>
        <v>0</v>
      </c>
      <c r="I263" s="98">
        <f t="shared" si="58"/>
        <v>0</v>
      </c>
      <c r="J263" s="98">
        <f t="shared" si="58"/>
        <v>0</v>
      </c>
      <c r="K263" s="98">
        <f t="shared" si="58"/>
        <v>0</v>
      </c>
      <c r="L263" s="98">
        <f t="shared" si="58"/>
        <v>0</v>
      </c>
    </row>
    <row r="264" spans="1:12" s="100" customFormat="1" ht="15" customHeight="1">
      <c r="A264" s="68"/>
      <c r="B264" s="97"/>
      <c r="C264" s="99" t="s">
        <v>965</v>
      </c>
      <c r="D264" s="86" t="s">
        <v>689</v>
      </c>
      <c r="E264" s="98"/>
      <c r="F264" s="98"/>
      <c r="G264" s="98"/>
      <c r="H264" s="98"/>
      <c r="I264" s="98"/>
      <c r="J264" s="98"/>
      <c r="K264" s="98"/>
      <c r="L264" s="98"/>
    </row>
    <row r="265" spans="1:12" s="100" customFormat="1" ht="13.9" customHeight="1">
      <c r="A265" s="68"/>
      <c r="B265" s="97"/>
      <c r="C265" s="99" t="s">
        <v>966</v>
      </c>
      <c r="D265" s="86" t="s">
        <v>690</v>
      </c>
      <c r="E265" s="98"/>
      <c r="F265" s="98"/>
      <c r="G265" s="98"/>
      <c r="H265" s="98"/>
      <c r="I265" s="98"/>
      <c r="J265" s="98"/>
      <c r="K265" s="98"/>
      <c r="L265" s="98"/>
    </row>
    <row r="266" spans="1:12" s="100" customFormat="1">
      <c r="A266" s="396"/>
      <c r="B266" s="397"/>
      <c r="C266" s="99" t="s">
        <v>442</v>
      </c>
      <c r="D266" s="86" t="s">
        <v>691</v>
      </c>
      <c r="E266" s="98"/>
      <c r="F266" s="98"/>
      <c r="G266" s="98"/>
      <c r="H266" s="98"/>
      <c r="I266" s="98"/>
      <c r="J266" s="98"/>
      <c r="K266" s="98"/>
      <c r="L266" s="98"/>
    </row>
    <row r="267" spans="1:12" s="100" customFormat="1">
      <c r="A267" s="68"/>
      <c r="B267" s="97"/>
      <c r="C267" s="99" t="s">
        <v>972</v>
      </c>
      <c r="D267" s="86" t="s">
        <v>984</v>
      </c>
      <c r="E267" s="98"/>
      <c r="F267" s="98"/>
      <c r="G267" s="98"/>
      <c r="H267" s="98"/>
      <c r="I267" s="98"/>
      <c r="J267" s="98"/>
      <c r="K267" s="98"/>
      <c r="L267" s="98"/>
    </row>
    <row r="268" spans="1:12" s="100" customFormat="1" ht="40.5" customHeight="1">
      <c r="A268" s="69"/>
      <c r="B268" s="376" t="s">
        <v>611</v>
      </c>
      <c r="C268" s="376"/>
      <c r="D268" s="86" t="s">
        <v>444</v>
      </c>
      <c r="E268" s="98">
        <f>E269+E270+E271+E272</f>
        <v>0</v>
      </c>
      <c r="F268" s="98">
        <f t="shared" ref="F268:L268" si="59">F269+F270+F271+F272</f>
        <v>0</v>
      </c>
      <c r="G268" s="98">
        <f t="shared" si="59"/>
        <v>0</v>
      </c>
      <c r="H268" s="98">
        <f t="shared" si="59"/>
        <v>0</v>
      </c>
      <c r="I268" s="98">
        <f t="shared" si="59"/>
        <v>0</v>
      </c>
      <c r="J268" s="98">
        <f t="shared" si="59"/>
        <v>0</v>
      </c>
      <c r="K268" s="98">
        <f t="shared" si="59"/>
        <v>0</v>
      </c>
      <c r="L268" s="98">
        <f t="shared" si="59"/>
        <v>0</v>
      </c>
    </row>
    <row r="269" spans="1:12" s="100" customFormat="1">
      <c r="A269" s="69"/>
      <c r="B269" s="53"/>
      <c r="C269" s="99" t="s">
        <v>965</v>
      </c>
      <c r="D269" s="86" t="s">
        <v>445</v>
      </c>
      <c r="E269" s="98"/>
      <c r="F269" s="98"/>
      <c r="G269" s="98"/>
      <c r="H269" s="98"/>
      <c r="I269" s="98"/>
      <c r="J269" s="98"/>
      <c r="K269" s="98"/>
      <c r="L269" s="98"/>
    </row>
    <row r="270" spans="1:12" s="100" customFormat="1">
      <c r="A270" s="69"/>
      <c r="B270" s="53"/>
      <c r="C270" s="99" t="s">
        <v>966</v>
      </c>
      <c r="D270" s="86" t="s">
        <v>446</v>
      </c>
      <c r="E270" s="98"/>
      <c r="F270" s="98"/>
      <c r="G270" s="98"/>
      <c r="H270" s="98"/>
      <c r="I270" s="98"/>
      <c r="J270" s="98"/>
      <c r="K270" s="98"/>
      <c r="L270" s="98"/>
    </row>
    <row r="271" spans="1:12" s="100" customFormat="1">
      <c r="A271" s="69"/>
      <c r="B271" s="53"/>
      <c r="C271" s="99" t="s">
        <v>836</v>
      </c>
      <c r="D271" s="86" t="s">
        <v>610</v>
      </c>
      <c r="E271" s="98"/>
      <c r="F271" s="98"/>
      <c r="G271" s="98"/>
      <c r="H271" s="98"/>
      <c r="I271" s="98"/>
      <c r="J271" s="98"/>
      <c r="K271" s="98"/>
      <c r="L271" s="98"/>
    </row>
    <row r="272" spans="1:12" s="100" customFormat="1">
      <c r="A272" s="68"/>
      <c r="B272" s="97"/>
      <c r="C272" s="99" t="s">
        <v>972</v>
      </c>
      <c r="D272" s="86" t="s">
        <v>986</v>
      </c>
      <c r="E272" s="98"/>
      <c r="F272" s="98"/>
      <c r="G272" s="98"/>
      <c r="H272" s="98"/>
      <c r="I272" s="98"/>
      <c r="J272" s="98"/>
      <c r="K272" s="98"/>
      <c r="L272" s="98"/>
    </row>
    <row r="273" spans="1:12" s="100" customFormat="1" ht="27" customHeight="1">
      <c r="A273" s="69"/>
      <c r="B273" s="376" t="s">
        <v>988</v>
      </c>
      <c r="C273" s="376"/>
      <c r="D273" s="86" t="s">
        <v>193</v>
      </c>
      <c r="E273" s="98">
        <f>E274+E275+E276+E277</f>
        <v>0</v>
      </c>
      <c r="F273" s="98">
        <f t="shared" ref="F273:L273" si="60">F274+F275+F276+F277</f>
        <v>0</v>
      </c>
      <c r="G273" s="98">
        <f t="shared" si="60"/>
        <v>0</v>
      </c>
      <c r="H273" s="98">
        <f t="shared" si="60"/>
        <v>0</v>
      </c>
      <c r="I273" s="98">
        <f t="shared" si="60"/>
        <v>0</v>
      </c>
      <c r="J273" s="98">
        <f t="shared" si="60"/>
        <v>0</v>
      </c>
      <c r="K273" s="98">
        <f t="shared" si="60"/>
        <v>0</v>
      </c>
      <c r="L273" s="98">
        <f t="shared" si="60"/>
        <v>0</v>
      </c>
    </row>
    <row r="274" spans="1:12" s="100" customFormat="1">
      <c r="A274" s="69"/>
      <c r="B274" s="53"/>
      <c r="C274" s="99" t="s">
        <v>965</v>
      </c>
      <c r="D274" s="86" t="s">
        <v>194</v>
      </c>
      <c r="E274" s="98"/>
      <c r="F274" s="98"/>
      <c r="G274" s="98"/>
      <c r="H274" s="98"/>
      <c r="I274" s="98"/>
      <c r="J274" s="98"/>
      <c r="K274" s="98"/>
      <c r="L274" s="98"/>
    </row>
    <row r="275" spans="1:12" s="100" customFormat="1">
      <c r="A275" s="69"/>
      <c r="B275" s="53"/>
      <c r="C275" s="99" t="s">
        <v>966</v>
      </c>
      <c r="D275" s="86" t="s">
        <v>195</v>
      </c>
      <c r="E275" s="98"/>
      <c r="F275" s="98"/>
      <c r="G275" s="98"/>
      <c r="H275" s="98"/>
      <c r="I275" s="98"/>
      <c r="J275" s="98"/>
      <c r="K275" s="98"/>
      <c r="L275" s="98"/>
    </row>
    <row r="276" spans="1:12" s="100" customFormat="1">
      <c r="A276" s="69"/>
      <c r="B276" s="53"/>
      <c r="C276" s="99" t="s">
        <v>442</v>
      </c>
      <c r="D276" s="86" t="s">
        <v>196</v>
      </c>
      <c r="E276" s="98"/>
      <c r="F276" s="98"/>
      <c r="G276" s="98"/>
      <c r="H276" s="98"/>
      <c r="I276" s="98"/>
      <c r="J276" s="98"/>
      <c r="K276" s="98"/>
      <c r="L276" s="98"/>
    </row>
    <row r="277" spans="1:12" s="100" customFormat="1">
      <c r="A277" s="68"/>
      <c r="B277" s="97"/>
      <c r="C277" s="99" t="s">
        <v>972</v>
      </c>
      <c r="D277" s="86" t="s">
        <v>987</v>
      </c>
      <c r="E277" s="98"/>
      <c r="F277" s="98"/>
      <c r="G277" s="98"/>
      <c r="H277" s="98"/>
      <c r="I277" s="98"/>
      <c r="J277" s="98"/>
      <c r="K277" s="98"/>
      <c r="L277" s="98"/>
    </row>
    <row r="278" spans="1:12" s="100" customFormat="1" ht="34.5" customHeight="1">
      <c r="A278" s="69"/>
      <c r="B278" s="376" t="s">
        <v>530</v>
      </c>
      <c r="C278" s="376"/>
      <c r="D278" s="86" t="s">
        <v>197</v>
      </c>
      <c r="E278" s="98">
        <f>E279+E280+E281+E282</f>
        <v>0</v>
      </c>
      <c r="F278" s="98">
        <f t="shared" ref="F278:L278" si="61">F279+F280+F281+F282</f>
        <v>0</v>
      </c>
      <c r="G278" s="98">
        <f t="shared" si="61"/>
        <v>0</v>
      </c>
      <c r="H278" s="98">
        <f t="shared" si="61"/>
        <v>0</v>
      </c>
      <c r="I278" s="98">
        <f t="shared" si="61"/>
        <v>0</v>
      </c>
      <c r="J278" s="98">
        <f t="shared" si="61"/>
        <v>0</v>
      </c>
      <c r="K278" s="98">
        <f t="shared" si="61"/>
        <v>0</v>
      </c>
      <c r="L278" s="98">
        <f t="shared" si="61"/>
        <v>0</v>
      </c>
    </row>
    <row r="279" spans="1:12" s="100" customFormat="1">
      <c r="A279" s="69"/>
      <c r="B279" s="53"/>
      <c r="C279" s="99" t="s">
        <v>965</v>
      </c>
      <c r="D279" s="86" t="s">
        <v>527</v>
      </c>
      <c r="E279" s="98"/>
      <c r="F279" s="98"/>
      <c r="G279" s="98"/>
      <c r="H279" s="98"/>
      <c r="I279" s="98"/>
      <c r="J279" s="98"/>
      <c r="K279" s="98"/>
      <c r="L279" s="98"/>
    </row>
    <row r="280" spans="1:12" s="100" customFormat="1">
      <c r="A280" s="69"/>
      <c r="B280" s="53"/>
      <c r="C280" s="99" t="s">
        <v>966</v>
      </c>
      <c r="D280" s="86" t="s">
        <v>528</v>
      </c>
      <c r="E280" s="98"/>
      <c r="F280" s="98"/>
      <c r="G280" s="98"/>
      <c r="H280" s="98"/>
      <c r="I280" s="98"/>
      <c r="J280" s="98"/>
      <c r="K280" s="98"/>
      <c r="L280" s="98"/>
    </row>
    <row r="281" spans="1:12" s="100" customFormat="1">
      <c r="A281" s="70"/>
      <c r="B281" s="54"/>
      <c r="C281" s="123" t="s">
        <v>442</v>
      </c>
      <c r="D281" s="87" t="s">
        <v>529</v>
      </c>
      <c r="E281" s="124"/>
      <c r="F281" s="124"/>
      <c r="G281" s="124"/>
      <c r="H281" s="124"/>
      <c r="I281" s="124"/>
      <c r="J281" s="124"/>
      <c r="K281" s="124"/>
      <c r="L281" s="124"/>
    </row>
    <row r="282" spans="1:12" s="100" customFormat="1">
      <c r="A282" s="68"/>
      <c r="B282" s="97"/>
      <c r="C282" s="99" t="s">
        <v>972</v>
      </c>
      <c r="D282" s="87" t="s">
        <v>971</v>
      </c>
      <c r="E282" s="98"/>
      <c r="F282" s="98"/>
      <c r="G282" s="98"/>
      <c r="H282" s="98"/>
      <c r="I282" s="98"/>
      <c r="J282" s="98"/>
      <c r="K282" s="98"/>
      <c r="L282" s="98"/>
    </row>
    <row r="283" spans="1:12" s="100" customFormat="1">
      <c r="A283" s="393" t="s">
        <v>937</v>
      </c>
      <c r="B283" s="380"/>
      <c r="C283" s="371"/>
      <c r="D283" s="85" t="s">
        <v>563</v>
      </c>
      <c r="E283" s="125">
        <f>E284+E285+E286</f>
        <v>0</v>
      </c>
      <c r="F283" s="125">
        <f t="shared" ref="F283:L283" si="62">F284+F285+F286</f>
        <v>0</v>
      </c>
      <c r="G283" s="125">
        <f t="shared" si="62"/>
        <v>0</v>
      </c>
      <c r="H283" s="125">
        <f t="shared" si="62"/>
        <v>0</v>
      </c>
      <c r="I283" s="125">
        <f t="shared" si="62"/>
        <v>0</v>
      </c>
      <c r="J283" s="125">
        <f t="shared" si="62"/>
        <v>0</v>
      </c>
      <c r="K283" s="125">
        <f t="shared" si="62"/>
        <v>0</v>
      </c>
      <c r="L283" s="125">
        <f t="shared" si="62"/>
        <v>0</v>
      </c>
    </row>
    <row r="284" spans="1:12" s="100" customFormat="1" ht="25.9" customHeight="1">
      <c r="A284" s="181"/>
      <c r="B284" s="381" t="s">
        <v>564</v>
      </c>
      <c r="C284" s="371"/>
      <c r="D284" s="86" t="s">
        <v>565</v>
      </c>
      <c r="E284" s="125"/>
      <c r="F284" s="125"/>
      <c r="G284" s="125"/>
      <c r="H284" s="125"/>
      <c r="I284" s="125"/>
      <c r="J284" s="125"/>
      <c r="K284" s="125"/>
      <c r="L284" s="125"/>
    </row>
    <row r="285" spans="1:12" s="100" customFormat="1" ht="25.9" customHeight="1">
      <c r="A285" s="181"/>
      <c r="B285" s="381" t="s">
        <v>615</v>
      </c>
      <c r="C285" s="371"/>
      <c r="D285" s="86" t="s">
        <v>614</v>
      </c>
      <c r="E285" s="98"/>
      <c r="F285" s="98"/>
      <c r="G285" s="98"/>
      <c r="H285" s="98"/>
      <c r="I285" s="98"/>
      <c r="J285" s="98"/>
      <c r="K285" s="98"/>
      <c r="L285" s="98"/>
    </row>
    <row r="286" spans="1:12" s="201" customFormat="1" ht="32.450000000000003" customHeight="1">
      <c r="A286" s="236"/>
      <c r="B286" s="400" t="s">
        <v>936</v>
      </c>
      <c r="C286" s="401"/>
      <c r="D286" s="189" t="s">
        <v>935</v>
      </c>
      <c r="E286" s="199"/>
      <c r="F286" s="199"/>
      <c r="G286" s="199"/>
      <c r="H286" s="199"/>
      <c r="I286" s="199"/>
      <c r="J286" s="199"/>
      <c r="K286" s="199"/>
      <c r="L286" s="199"/>
    </row>
    <row r="287" spans="1:12" s="100" customFormat="1" ht="25.9" customHeight="1">
      <c r="A287" s="379" t="s">
        <v>608</v>
      </c>
      <c r="B287" s="380"/>
      <c r="C287" s="371"/>
      <c r="D287" s="51" t="s">
        <v>606</v>
      </c>
      <c r="E287" s="124">
        <f>E288</f>
        <v>0</v>
      </c>
      <c r="F287" s="124">
        <f t="shared" ref="F287:L287" si="63">F288</f>
        <v>0</v>
      </c>
      <c r="G287" s="124">
        <f t="shared" si="63"/>
        <v>0</v>
      </c>
      <c r="H287" s="124">
        <f t="shared" si="63"/>
        <v>0</v>
      </c>
      <c r="I287" s="124">
        <f t="shared" si="63"/>
        <v>0</v>
      </c>
      <c r="J287" s="124">
        <f t="shared" si="63"/>
        <v>0</v>
      </c>
      <c r="K287" s="124">
        <f t="shared" si="63"/>
        <v>0</v>
      </c>
      <c r="L287" s="124">
        <f t="shared" si="63"/>
        <v>0</v>
      </c>
    </row>
    <row r="288" spans="1:12" s="100" customFormat="1" ht="25.9" customHeight="1">
      <c r="A288" s="181"/>
      <c r="B288" s="381" t="s">
        <v>609</v>
      </c>
      <c r="C288" s="371"/>
      <c r="D288" s="51" t="s">
        <v>607</v>
      </c>
      <c r="E288" s="98"/>
      <c r="F288" s="98"/>
      <c r="G288" s="98"/>
      <c r="H288" s="98"/>
      <c r="I288" s="98"/>
      <c r="J288" s="98"/>
      <c r="K288" s="98"/>
      <c r="L288" s="98"/>
    </row>
    <row r="289" spans="1:15" s="100" customFormat="1" ht="47.45" customHeight="1">
      <c r="A289" s="393" t="s">
        <v>599</v>
      </c>
      <c r="B289" s="381"/>
      <c r="C289" s="375"/>
      <c r="D289" s="51" t="s">
        <v>143</v>
      </c>
      <c r="E289" s="125">
        <f>E290+E294+E298+E302+E306+E310+E314+E318+E321+E326+E329</f>
        <v>267897</v>
      </c>
      <c r="F289" s="125">
        <f t="shared" ref="F289:L289" si="64">F290+F294+F298+F302+F306+F310+F314+F318+F321+F326+F329</f>
        <v>0</v>
      </c>
      <c r="G289" s="125">
        <f t="shared" si="64"/>
        <v>0</v>
      </c>
      <c r="H289" s="125">
        <f t="shared" si="64"/>
        <v>0</v>
      </c>
      <c r="I289" s="125">
        <f t="shared" si="64"/>
        <v>0</v>
      </c>
      <c r="J289" s="125">
        <f t="shared" si="64"/>
        <v>0</v>
      </c>
      <c r="K289" s="125">
        <f t="shared" si="64"/>
        <v>0</v>
      </c>
      <c r="L289" s="125">
        <f t="shared" si="64"/>
        <v>0</v>
      </c>
    </row>
    <row r="290" spans="1:15" s="100" customFormat="1" ht="28.15" customHeight="1">
      <c r="A290" s="83"/>
      <c r="B290" s="374" t="s">
        <v>813</v>
      </c>
      <c r="C290" s="375"/>
      <c r="D290" s="84" t="s">
        <v>447</v>
      </c>
      <c r="E290" s="125">
        <f>SUM(E291:E293)</f>
        <v>262992</v>
      </c>
      <c r="F290" s="125">
        <f t="shared" ref="F290:L290" si="65">SUM(F291:F293)</f>
        <v>0</v>
      </c>
      <c r="G290" s="125">
        <f t="shared" si="65"/>
        <v>0</v>
      </c>
      <c r="H290" s="125">
        <f t="shared" si="65"/>
        <v>0</v>
      </c>
      <c r="I290" s="125">
        <f t="shared" si="65"/>
        <v>0</v>
      </c>
      <c r="J290" s="125">
        <f t="shared" si="65"/>
        <v>0</v>
      </c>
      <c r="K290" s="125">
        <f t="shared" si="65"/>
        <v>0</v>
      </c>
      <c r="L290" s="125">
        <f t="shared" si="65"/>
        <v>0</v>
      </c>
      <c r="O290" s="100">
        <v>268545</v>
      </c>
    </row>
    <row r="291" spans="1:15" s="100" customFormat="1">
      <c r="A291" s="69"/>
      <c r="B291" s="53"/>
      <c r="C291" s="99" t="s">
        <v>965</v>
      </c>
      <c r="D291" s="86" t="s">
        <v>448</v>
      </c>
      <c r="E291" s="98">
        <f>267921-E295-E315-E319-24</f>
        <v>262992</v>
      </c>
      <c r="F291" s="98"/>
      <c r="G291" s="98"/>
      <c r="H291" s="98"/>
      <c r="I291" s="98"/>
      <c r="J291" s="98"/>
      <c r="K291" s="98"/>
      <c r="L291" s="98"/>
    </row>
    <row r="292" spans="1:15" s="100" customFormat="1">
      <c r="A292" s="69"/>
      <c r="B292" s="53"/>
      <c r="C292" s="99" t="s">
        <v>966</v>
      </c>
      <c r="D292" s="86" t="s">
        <v>449</v>
      </c>
      <c r="E292" s="98"/>
      <c r="F292" s="98"/>
      <c r="G292" s="98"/>
      <c r="H292" s="98"/>
      <c r="I292" s="98"/>
      <c r="J292" s="98"/>
      <c r="K292" s="98"/>
      <c r="L292" s="98"/>
    </row>
    <row r="293" spans="1:15" s="100" customFormat="1">
      <c r="A293" s="70"/>
      <c r="B293" s="54"/>
      <c r="C293" s="123" t="s">
        <v>442</v>
      </c>
      <c r="D293" s="87" t="s">
        <v>450</v>
      </c>
      <c r="E293" s="124"/>
      <c r="F293" s="124"/>
      <c r="G293" s="124"/>
      <c r="H293" s="124"/>
      <c r="I293" s="124"/>
      <c r="J293" s="124"/>
      <c r="K293" s="124"/>
      <c r="L293" s="124"/>
    </row>
    <row r="294" spans="1:15" s="100" customFormat="1" ht="31.9" customHeight="1">
      <c r="A294" s="88"/>
      <c r="B294" s="354" t="s">
        <v>814</v>
      </c>
      <c r="C294" s="355"/>
      <c r="D294" s="84" t="s">
        <v>451</v>
      </c>
      <c r="E294" s="125">
        <f>SUM(E295:E297)</f>
        <v>4297</v>
      </c>
      <c r="F294" s="125">
        <f t="shared" ref="F294:L294" si="66">SUM(F295:F297)</f>
        <v>0</v>
      </c>
      <c r="G294" s="125">
        <f t="shared" si="66"/>
        <v>0</v>
      </c>
      <c r="H294" s="125">
        <f t="shared" si="66"/>
        <v>0</v>
      </c>
      <c r="I294" s="125">
        <f t="shared" si="66"/>
        <v>0</v>
      </c>
      <c r="J294" s="125">
        <f t="shared" si="66"/>
        <v>0</v>
      </c>
      <c r="K294" s="125">
        <f t="shared" si="66"/>
        <v>0</v>
      </c>
      <c r="L294" s="125">
        <f t="shared" si="66"/>
        <v>0</v>
      </c>
    </row>
    <row r="295" spans="1:15" s="100" customFormat="1">
      <c r="A295" s="69"/>
      <c r="B295" s="53"/>
      <c r="C295" s="99" t="s">
        <v>965</v>
      </c>
      <c r="D295" s="86" t="s">
        <v>452</v>
      </c>
      <c r="E295" s="98">
        <f>6+10+2088+2193</f>
        <v>4297</v>
      </c>
      <c r="F295" s="98"/>
      <c r="G295" s="98"/>
      <c r="H295" s="98"/>
      <c r="I295" s="98"/>
      <c r="J295" s="98"/>
      <c r="K295" s="98"/>
      <c r="L295" s="98"/>
    </row>
    <row r="296" spans="1:15" s="100" customFormat="1">
      <c r="A296" s="69"/>
      <c r="B296" s="53"/>
      <c r="C296" s="99" t="s">
        <v>966</v>
      </c>
      <c r="D296" s="86" t="s">
        <v>453</v>
      </c>
      <c r="E296" s="98"/>
      <c r="F296" s="98"/>
      <c r="G296" s="98"/>
      <c r="H296" s="98"/>
      <c r="I296" s="98"/>
      <c r="J296" s="98"/>
      <c r="K296" s="98"/>
      <c r="L296" s="98"/>
    </row>
    <row r="297" spans="1:15" s="100" customFormat="1">
      <c r="A297" s="70"/>
      <c r="B297" s="54"/>
      <c r="C297" s="123" t="s">
        <v>442</v>
      </c>
      <c r="D297" s="87" t="s">
        <v>454</v>
      </c>
      <c r="E297" s="124"/>
      <c r="F297" s="124"/>
      <c r="G297" s="124"/>
      <c r="H297" s="124"/>
      <c r="I297" s="124"/>
      <c r="J297" s="124"/>
      <c r="K297" s="124"/>
      <c r="L297" s="124"/>
    </row>
    <row r="298" spans="1:15" s="100" customFormat="1">
      <c r="A298" s="88"/>
      <c r="B298" s="354" t="s">
        <v>815</v>
      </c>
      <c r="C298" s="355"/>
      <c r="D298" s="84" t="s">
        <v>458</v>
      </c>
      <c r="E298" s="125">
        <f>SUM(E299:E301)</f>
        <v>0</v>
      </c>
      <c r="F298" s="125">
        <f t="shared" ref="F298:L298" si="67">SUM(F299:F301)</f>
        <v>0</v>
      </c>
      <c r="G298" s="125">
        <f t="shared" si="67"/>
        <v>0</v>
      </c>
      <c r="H298" s="125">
        <f t="shared" si="67"/>
        <v>0</v>
      </c>
      <c r="I298" s="125">
        <f t="shared" si="67"/>
        <v>0</v>
      </c>
      <c r="J298" s="125">
        <f t="shared" si="67"/>
        <v>0</v>
      </c>
      <c r="K298" s="125">
        <f t="shared" si="67"/>
        <v>0</v>
      </c>
      <c r="L298" s="125">
        <f t="shared" si="67"/>
        <v>0</v>
      </c>
    </row>
    <row r="299" spans="1:15" s="100" customFormat="1">
      <c r="A299" s="69"/>
      <c r="B299" s="53"/>
      <c r="C299" s="99" t="s">
        <v>965</v>
      </c>
      <c r="D299" s="86" t="s">
        <v>455</v>
      </c>
      <c r="E299" s="98"/>
      <c r="F299" s="98"/>
      <c r="G299" s="98"/>
      <c r="H299" s="98"/>
      <c r="I299" s="98"/>
      <c r="J299" s="98"/>
      <c r="K299" s="98"/>
      <c r="L299" s="98"/>
    </row>
    <row r="300" spans="1:15" s="100" customFormat="1">
      <c r="A300" s="69"/>
      <c r="B300" s="53"/>
      <c r="C300" s="99" t="s">
        <v>966</v>
      </c>
      <c r="D300" s="86" t="s">
        <v>456</v>
      </c>
      <c r="E300" s="98"/>
      <c r="F300" s="98"/>
      <c r="G300" s="98"/>
      <c r="H300" s="98"/>
      <c r="I300" s="98"/>
      <c r="J300" s="98"/>
      <c r="K300" s="98"/>
      <c r="L300" s="98"/>
    </row>
    <row r="301" spans="1:15" s="100" customFormat="1">
      <c r="A301" s="70"/>
      <c r="B301" s="54"/>
      <c r="C301" s="123" t="s">
        <v>442</v>
      </c>
      <c r="D301" s="87" t="s">
        <v>457</v>
      </c>
      <c r="E301" s="124"/>
      <c r="F301" s="124"/>
      <c r="G301" s="124"/>
      <c r="H301" s="124"/>
      <c r="I301" s="124"/>
      <c r="J301" s="124"/>
      <c r="K301" s="124"/>
      <c r="L301" s="124"/>
    </row>
    <row r="302" spans="1:15" s="100" customFormat="1" ht="27.6" customHeight="1">
      <c r="A302" s="88"/>
      <c r="B302" s="356" t="s">
        <v>816</v>
      </c>
      <c r="C302" s="357"/>
      <c r="D302" s="84" t="s">
        <v>467</v>
      </c>
      <c r="E302" s="125">
        <f>SUM(E303:E305)</f>
        <v>0</v>
      </c>
      <c r="F302" s="125">
        <f t="shared" ref="F302:L302" si="68">SUM(F303:F305)</f>
        <v>0</v>
      </c>
      <c r="G302" s="125">
        <f t="shared" si="68"/>
        <v>0</v>
      </c>
      <c r="H302" s="125">
        <f t="shared" si="68"/>
        <v>0</v>
      </c>
      <c r="I302" s="125">
        <f t="shared" si="68"/>
        <v>0</v>
      </c>
      <c r="J302" s="125">
        <f t="shared" si="68"/>
        <v>0</v>
      </c>
      <c r="K302" s="125">
        <f t="shared" si="68"/>
        <v>0</v>
      </c>
      <c r="L302" s="125">
        <f t="shared" si="68"/>
        <v>0</v>
      </c>
    </row>
    <row r="303" spans="1:15" s="100" customFormat="1">
      <c r="A303" s="69"/>
      <c r="B303" s="53"/>
      <c r="C303" s="99" t="s">
        <v>965</v>
      </c>
      <c r="D303" s="86" t="s">
        <v>468</v>
      </c>
      <c r="E303" s="98"/>
      <c r="F303" s="98"/>
      <c r="G303" s="98"/>
      <c r="H303" s="98"/>
      <c r="I303" s="98"/>
      <c r="J303" s="98"/>
      <c r="K303" s="98"/>
      <c r="L303" s="98"/>
    </row>
    <row r="304" spans="1:15" s="100" customFormat="1">
      <c r="A304" s="69"/>
      <c r="B304" s="53"/>
      <c r="C304" s="99" t="s">
        <v>966</v>
      </c>
      <c r="D304" s="86" t="s">
        <v>469</v>
      </c>
      <c r="E304" s="98"/>
      <c r="F304" s="98"/>
      <c r="G304" s="98"/>
      <c r="H304" s="98"/>
      <c r="I304" s="98"/>
      <c r="J304" s="98"/>
      <c r="K304" s="98"/>
      <c r="L304" s="98"/>
    </row>
    <row r="305" spans="1:12" s="100" customFormat="1">
      <c r="A305" s="70"/>
      <c r="B305" s="54"/>
      <c r="C305" s="123" t="s">
        <v>442</v>
      </c>
      <c r="D305" s="87" t="s">
        <v>470</v>
      </c>
      <c r="E305" s="124"/>
      <c r="F305" s="124"/>
      <c r="G305" s="124"/>
      <c r="H305" s="124"/>
      <c r="I305" s="124"/>
      <c r="J305" s="124"/>
      <c r="K305" s="124"/>
      <c r="L305" s="124"/>
    </row>
    <row r="306" spans="1:12" s="100" customFormat="1" ht="29.45" customHeight="1">
      <c r="A306" s="88"/>
      <c r="B306" s="356" t="s">
        <v>817</v>
      </c>
      <c r="C306" s="357"/>
      <c r="D306" s="84" t="s">
        <v>471</v>
      </c>
      <c r="E306" s="125">
        <f>SUM(E307:E309)</f>
        <v>0</v>
      </c>
      <c r="F306" s="125">
        <f t="shared" ref="F306:L306" si="69">SUM(F307:F309)</f>
        <v>0</v>
      </c>
      <c r="G306" s="125">
        <f t="shared" si="69"/>
        <v>0</v>
      </c>
      <c r="H306" s="125">
        <f t="shared" si="69"/>
        <v>0</v>
      </c>
      <c r="I306" s="125">
        <f t="shared" si="69"/>
        <v>0</v>
      </c>
      <c r="J306" s="125">
        <f t="shared" si="69"/>
        <v>0</v>
      </c>
      <c r="K306" s="125">
        <f t="shared" si="69"/>
        <v>0</v>
      </c>
      <c r="L306" s="125">
        <f t="shared" si="69"/>
        <v>0</v>
      </c>
    </row>
    <row r="307" spans="1:12" s="100" customFormat="1">
      <c r="A307" s="69"/>
      <c r="B307" s="53"/>
      <c r="C307" s="99" t="s">
        <v>965</v>
      </c>
      <c r="D307" s="86" t="s">
        <v>472</v>
      </c>
      <c r="E307" s="98"/>
      <c r="F307" s="98"/>
      <c r="G307" s="98"/>
      <c r="H307" s="98"/>
      <c r="I307" s="98"/>
      <c r="J307" s="98"/>
      <c r="K307" s="98"/>
      <c r="L307" s="98"/>
    </row>
    <row r="308" spans="1:12" s="100" customFormat="1">
      <c r="A308" s="69"/>
      <c r="B308" s="53"/>
      <c r="C308" s="99" t="s">
        <v>966</v>
      </c>
      <c r="D308" s="86" t="s">
        <v>473</v>
      </c>
      <c r="E308" s="98"/>
      <c r="F308" s="98"/>
      <c r="G308" s="98"/>
      <c r="H308" s="98"/>
      <c r="I308" s="98"/>
      <c r="J308" s="98"/>
      <c r="K308" s="98"/>
      <c r="L308" s="98"/>
    </row>
    <row r="309" spans="1:12" s="100" customFormat="1">
      <c r="A309" s="70"/>
      <c r="B309" s="54"/>
      <c r="C309" s="123" t="s">
        <v>442</v>
      </c>
      <c r="D309" s="87" t="s">
        <v>474</v>
      </c>
      <c r="E309" s="124"/>
      <c r="F309" s="124"/>
      <c r="G309" s="124"/>
      <c r="H309" s="124"/>
      <c r="I309" s="124"/>
      <c r="J309" s="124"/>
      <c r="K309" s="124"/>
      <c r="L309" s="124"/>
    </row>
    <row r="310" spans="1:12" s="100" customFormat="1" ht="28.15" customHeight="1">
      <c r="A310" s="88"/>
      <c r="B310" s="356" t="s">
        <v>818</v>
      </c>
      <c r="C310" s="357"/>
      <c r="D310" s="84" t="s">
        <v>459</v>
      </c>
      <c r="E310" s="125">
        <f>SUM(E311:E313)</f>
        <v>0</v>
      </c>
      <c r="F310" s="125">
        <f t="shared" ref="F310:L310" si="70">SUM(F311:F313)</f>
        <v>0</v>
      </c>
      <c r="G310" s="125">
        <f t="shared" si="70"/>
        <v>0</v>
      </c>
      <c r="H310" s="125">
        <f t="shared" si="70"/>
        <v>0</v>
      </c>
      <c r="I310" s="125">
        <f t="shared" si="70"/>
        <v>0</v>
      </c>
      <c r="J310" s="125">
        <f t="shared" si="70"/>
        <v>0</v>
      </c>
      <c r="K310" s="125">
        <f t="shared" si="70"/>
        <v>0</v>
      </c>
      <c r="L310" s="125">
        <f t="shared" si="70"/>
        <v>0</v>
      </c>
    </row>
    <row r="311" spans="1:12" s="100" customFormat="1">
      <c r="A311" s="69"/>
      <c r="B311" s="53"/>
      <c r="C311" s="99" t="s">
        <v>965</v>
      </c>
      <c r="D311" s="86" t="s">
        <v>460</v>
      </c>
      <c r="E311" s="98"/>
      <c r="F311" s="98"/>
      <c r="G311" s="98"/>
      <c r="H311" s="98"/>
      <c r="I311" s="98"/>
      <c r="J311" s="98"/>
      <c r="K311" s="98"/>
      <c r="L311" s="98"/>
    </row>
    <row r="312" spans="1:12" s="100" customFormat="1">
      <c r="A312" s="69"/>
      <c r="B312" s="53"/>
      <c r="C312" s="99" t="s">
        <v>966</v>
      </c>
      <c r="D312" s="86" t="s">
        <v>461</v>
      </c>
      <c r="E312" s="98"/>
      <c r="F312" s="98"/>
      <c r="G312" s="98"/>
      <c r="H312" s="98"/>
      <c r="I312" s="98"/>
      <c r="J312" s="98"/>
      <c r="K312" s="98"/>
      <c r="L312" s="98"/>
    </row>
    <row r="313" spans="1:12" s="100" customFormat="1">
      <c r="A313" s="70"/>
      <c r="B313" s="54"/>
      <c r="C313" s="123" t="s">
        <v>442</v>
      </c>
      <c r="D313" s="87" t="s">
        <v>462</v>
      </c>
      <c r="E313" s="124"/>
      <c r="F313" s="124"/>
      <c r="G313" s="124"/>
      <c r="H313" s="124"/>
      <c r="I313" s="124"/>
      <c r="J313" s="124"/>
      <c r="K313" s="124"/>
      <c r="L313" s="124"/>
    </row>
    <row r="314" spans="1:12" s="100" customFormat="1" ht="28.15" customHeight="1">
      <c r="A314" s="88"/>
      <c r="B314" s="356" t="s">
        <v>819</v>
      </c>
      <c r="C314" s="357"/>
      <c r="D314" s="84" t="s">
        <v>463</v>
      </c>
      <c r="E314" s="125">
        <f>SUM(E315:E317)</f>
        <v>568</v>
      </c>
      <c r="F314" s="125">
        <f t="shared" ref="F314:L314" si="71">SUM(F315:F317)</f>
        <v>0</v>
      </c>
      <c r="G314" s="125">
        <f t="shared" si="71"/>
        <v>0</v>
      </c>
      <c r="H314" s="125">
        <f t="shared" si="71"/>
        <v>0</v>
      </c>
      <c r="I314" s="125">
        <f t="shared" si="71"/>
        <v>0</v>
      </c>
      <c r="J314" s="125">
        <f t="shared" si="71"/>
        <v>0</v>
      </c>
      <c r="K314" s="125">
        <f t="shared" si="71"/>
        <v>0</v>
      </c>
      <c r="L314" s="125">
        <f t="shared" si="71"/>
        <v>0</v>
      </c>
    </row>
    <row r="315" spans="1:12" s="100" customFormat="1">
      <c r="A315" s="69"/>
      <c r="B315" s="53"/>
      <c r="C315" s="99" t="s">
        <v>965</v>
      </c>
      <c r="D315" s="86" t="s">
        <v>464</v>
      </c>
      <c r="E315" s="98">
        <v>568</v>
      </c>
      <c r="F315" s="98"/>
      <c r="G315" s="98"/>
      <c r="H315" s="98"/>
      <c r="I315" s="98"/>
      <c r="J315" s="98"/>
      <c r="K315" s="98"/>
      <c r="L315" s="98"/>
    </row>
    <row r="316" spans="1:12" s="100" customFormat="1">
      <c r="A316" s="69"/>
      <c r="B316" s="53"/>
      <c r="C316" s="99" t="s">
        <v>966</v>
      </c>
      <c r="D316" s="86" t="s">
        <v>465</v>
      </c>
      <c r="E316" s="98"/>
      <c r="F316" s="98"/>
      <c r="G316" s="98"/>
      <c r="H316" s="98"/>
      <c r="I316" s="98"/>
      <c r="J316" s="98"/>
      <c r="K316" s="98"/>
      <c r="L316" s="98"/>
    </row>
    <row r="317" spans="1:12" s="100" customFormat="1">
      <c r="A317" s="70"/>
      <c r="B317" s="54"/>
      <c r="C317" s="123" t="s">
        <v>442</v>
      </c>
      <c r="D317" s="87" t="s">
        <v>466</v>
      </c>
      <c r="E317" s="124"/>
      <c r="F317" s="124"/>
      <c r="G317" s="124"/>
      <c r="H317" s="124"/>
      <c r="I317" s="124"/>
      <c r="J317" s="124"/>
      <c r="K317" s="124"/>
      <c r="L317" s="124"/>
    </row>
    <row r="318" spans="1:12" s="100" customFormat="1" ht="30" customHeight="1">
      <c r="A318" s="88"/>
      <c r="B318" s="356" t="s">
        <v>552</v>
      </c>
      <c r="C318" s="357"/>
      <c r="D318" s="84" t="s">
        <v>549</v>
      </c>
      <c r="E318" s="125">
        <f>SUM(E319:E321)</f>
        <v>40</v>
      </c>
      <c r="F318" s="125">
        <f t="shared" ref="F318:L318" si="72">SUM(F319:F321)</f>
        <v>0</v>
      </c>
      <c r="G318" s="125">
        <f t="shared" si="72"/>
        <v>0</v>
      </c>
      <c r="H318" s="125">
        <f t="shared" si="72"/>
        <v>0</v>
      </c>
      <c r="I318" s="125">
        <f t="shared" si="72"/>
        <v>0</v>
      </c>
      <c r="J318" s="125">
        <f t="shared" si="72"/>
        <v>0</v>
      </c>
      <c r="K318" s="125">
        <f t="shared" si="72"/>
        <v>0</v>
      </c>
      <c r="L318" s="125">
        <f t="shared" si="72"/>
        <v>0</v>
      </c>
    </row>
    <row r="319" spans="1:12" s="100" customFormat="1">
      <c r="A319" s="69"/>
      <c r="B319" s="53"/>
      <c r="C319" s="99" t="s">
        <v>965</v>
      </c>
      <c r="D319" s="86" t="s">
        <v>550</v>
      </c>
      <c r="E319" s="98">
        <v>40</v>
      </c>
      <c r="F319" s="98"/>
      <c r="G319" s="98"/>
      <c r="H319" s="98"/>
      <c r="I319" s="98"/>
      <c r="J319" s="98"/>
      <c r="K319" s="98"/>
      <c r="L319" s="98"/>
    </row>
    <row r="320" spans="1:12" s="100" customFormat="1">
      <c r="A320" s="69"/>
      <c r="B320" s="53"/>
      <c r="C320" s="99" t="s">
        <v>966</v>
      </c>
      <c r="D320" s="86" t="s">
        <v>551</v>
      </c>
      <c r="E320" s="98"/>
      <c r="F320" s="98"/>
      <c r="G320" s="98"/>
      <c r="H320" s="98"/>
      <c r="I320" s="98"/>
      <c r="J320" s="98"/>
      <c r="K320" s="98"/>
      <c r="L320" s="98"/>
    </row>
    <row r="321" spans="1:12" s="100" customFormat="1" ht="27" customHeight="1">
      <c r="A321" s="191"/>
      <c r="B321" s="352" t="s">
        <v>602</v>
      </c>
      <c r="C321" s="353"/>
      <c r="D321" s="192" t="s">
        <v>577</v>
      </c>
      <c r="E321" s="125">
        <f>SUM(E322:E324)</f>
        <v>0</v>
      </c>
      <c r="F321" s="125">
        <f t="shared" ref="F321:L321" si="73">SUM(F322:F324)</f>
        <v>0</v>
      </c>
      <c r="G321" s="125">
        <f t="shared" si="73"/>
        <v>0</v>
      </c>
      <c r="H321" s="125">
        <f t="shared" si="73"/>
        <v>0</v>
      </c>
      <c r="I321" s="125">
        <f t="shared" si="73"/>
        <v>0</v>
      </c>
      <c r="J321" s="125">
        <f t="shared" si="73"/>
        <v>0</v>
      </c>
      <c r="K321" s="125">
        <f t="shared" si="73"/>
        <v>0</v>
      </c>
      <c r="L321" s="125">
        <f t="shared" si="73"/>
        <v>0</v>
      </c>
    </row>
    <row r="322" spans="1:12" s="100" customFormat="1">
      <c r="A322" s="69"/>
      <c r="B322" s="53"/>
      <c r="C322" s="99" t="s">
        <v>965</v>
      </c>
      <c r="D322" s="86" t="s">
        <v>578</v>
      </c>
      <c r="E322" s="98"/>
      <c r="F322" s="98"/>
      <c r="G322" s="98"/>
      <c r="H322" s="98"/>
      <c r="I322" s="98"/>
      <c r="J322" s="98"/>
      <c r="K322" s="98"/>
      <c r="L322" s="98"/>
    </row>
    <row r="323" spans="1:12" s="100" customFormat="1">
      <c r="A323" s="69"/>
      <c r="B323" s="53"/>
      <c r="C323" s="99" t="s">
        <v>966</v>
      </c>
      <c r="D323" s="86" t="s">
        <v>579</v>
      </c>
      <c r="E323" s="98"/>
      <c r="F323" s="98"/>
      <c r="G323" s="98"/>
      <c r="H323" s="98"/>
      <c r="I323" s="98"/>
      <c r="J323" s="98"/>
      <c r="K323" s="98"/>
      <c r="L323" s="98"/>
    </row>
    <row r="324" spans="1:12" s="100" customFormat="1">
      <c r="A324" s="70"/>
      <c r="B324" s="54"/>
      <c r="C324" s="123" t="s">
        <v>442</v>
      </c>
      <c r="D324" s="87" t="s">
        <v>580</v>
      </c>
      <c r="E324" s="124"/>
      <c r="F324" s="124"/>
      <c r="G324" s="124"/>
      <c r="H324" s="124"/>
      <c r="I324" s="124"/>
      <c r="J324" s="124"/>
      <c r="K324" s="124"/>
      <c r="L324" s="124"/>
    </row>
    <row r="325" spans="1:12" s="100" customFormat="1" ht="34.9" customHeight="1">
      <c r="A325" s="203"/>
      <c r="B325" s="206"/>
      <c r="C325" s="207" t="s">
        <v>601</v>
      </c>
      <c r="D325" s="164" t="s">
        <v>600</v>
      </c>
      <c r="E325" s="129"/>
      <c r="F325" s="129"/>
      <c r="G325" s="129"/>
      <c r="H325" s="129"/>
      <c r="I325" s="129"/>
      <c r="J325" s="129"/>
      <c r="K325" s="129"/>
      <c r="L325" s="129"/>
    </row>
    <row r="326" spans="1:12" s="100" customFormat="1" ht="33.6" customHeight="1">
      <c r="A326" s="203"/>
      <c r="B326" s="362" t="s">
        <v>598</v>
      </c>
      <c r="C326" s="363"/>
      <c r="D326" s="164" t="s">
        <v>591</v>
      </c>
      <c r="E326" s="125">
        <f>E327+E328</f>
        <v>0</v>
      </c>
      <c r="F326" s="125">
        <f t="shared" ref="F326:L326" si="74">F327+F328</f>
        <v>0</v>
      </c>
      <c r="G326" s="125">
        <f t="shared" si="74"/>
        <v>0</v>
      </c>
      <c r="H326" s="125">
        <f t="shared" si="74"/>
        <v>0</v>
      </c>
      <c r="I326" s="125">
        <f t="shared" si="74"/>
        <v>0</v>
      </c>
      <c r="J326" s="125">
        <f t="shared" si="74"/>
        <v>0</v>
      </c>
      <c r="K326" s="125">
        <f t="shared" si="74"/>
        <v>0</v>
      </c>
      <c r="L326" s="125">
        <f t="shared" si="74"/>
        <v>0</v>
      </c>
    </row>
    <row r="327" spans="1:12" s="100" customFormat="1">
      <c r="A327" s="69"/>
      <c r="B327" s="53"/>
      <c r="C327" s="99" t="s">
        <v>965</v>
      </c>
      <c r="D327" s="86" t="s">
        <v>593</v>
      </c>
      <c r="E327" s="98"/>
      <c r="F327" s="98"/>
      <c r="G327" s="98"/>
      <c r="H327" s="98"/>
      <c r="I327" s="98"/>
      <c r="J327" s="98"/>
      <c r="K327" s="98"/>
      <c r="L327" s="98"/>
    </row>
    <row r="328" spans="1:12" s="100" customFormat="1">
      <c r="A328" s="69"/>
      <c r="B328" s="53"/>
      <c r="C328" s="99" t="s">
        <v>966</v>
      </c>
      <c r="D328" s="86" t="s">
        <v>594</v>
      </c>
      <c r="E328" s="98"/>
      <c r="F328" s="98"/>
      <c r="G328" s="98"/>
      <c r="H328" s="98"/>
      <c r="I328" s="98"/>
      <c r="J328" s="98"/>
      <c r="K328" s="98"/>
      <c r="L328" s="98"/>
    </row>
    <row r="329" spans="1:12" s="100" customFormat="1" ht="30" customHeight="1">
      <c r="A329" s="203"/>
      <c r="B329" s="350" t="s">
        <v>597</v>
      </c>
      <c r="C329" s="351"/>
      <c r="D329" s="164" t="s">
        <v>592</v>
      </c>
      <c r="E329" s="129">
        <f>E330+E331</f>
        <v>0</v>
      </c>
      <c r="F329" s="129">
        <f t="shared" ref="F329:L329" si="75">F330+F331</f>
        <v>0</v>
      </c>
      <c r="G329" s="129">
        <f t="shared" si="75"/>
        <v>0</v>
      </c>
      <c r="H329" s="129">
        <f t="shared" si="75"/>
        <v>0</v>
      </c>
      <c r="I329" s="129">
        <f t="shared" si="75"/>
        <v>0</v>
      </c>
      <c r="J329" s="129">
        <f t="shared" si="75"/>
        <v>0</v>
      </c>
      <c r="K329" s="129">
        <f t="shared" si="75"/>
        <v>0</v>
      </c>
      <c r="L329" s="129">
        <f t="shared" si="75"/>
        <v>0</v>
      </c>
    </row>
    <row r="330" spans="1:12" s="100" customFormat="1">
      <c r="A330" s="69"/>
      <c r="B330" s="53"/>
      <c r="C330" s="99" t="s">
        <v>965</v>
      </c>
      <c r="D330" s="86" t="s">
        <v>595</v>
      </c>
      <c r="E330" s="98"/>
      <c r="F330" s="98"/>
      <c r="G330" s="98"/>
      <c r="H330" s="98"/>
      <c r="I330" s="98"/>
      <c r="J330" s="98"/>
      <c r="K330" s="98"/>
      <c r="L330" s="98"/>
    </row>
    <row r="331" spans="1:12" s="100" customFormat="1">
      <c r="A331" s="69"/>
      <c r="B331" s="53"/>
      <c r="C331" s="99" t="s">
        <v>966</v>
      </c>
      <c r="D331" s="86" t="s">
        <v>596</v>
      </c>
      <c r="E331" s="98"/>
      <c r="F331" s="98"/>
      <c r="G331" s="98"/>
      <c r="H331" s="98"/>
      <c r="I331" s="98"/>
      <c r="J331" s="98"/>
      <c r="K331" s="98"/>
      <c r="L331" s="98"/>
    </row>
    <row r="332" spans="1:12" s="43" customFormat="1" ht="36" customHeight="1">
      <c r="A332" s="360" t="s">
        <v>947</v>
      </c>
      <c r="B332" s="361"/>
      <c r="C332" s="361"/>
      <c r="D332" s="55" t="s">
        <v>331</v>
      </c>
      <c r="E332" s="56">
        <f>E431+E442+E334</f>
        <v>885378</v>
      </c>
      <c r="F332" s="56">
        <f t="shared" ref="F332:L332" si="76">F431+F442+F334</f>
        <v>0</v>
      </c>
      <c r="G332" s="56">
        <f t="shared" si="76"/>
        <v>0</v>
      </c>
      <c r="H332" s="56">
        <f t="shared" si="76"/>
        <v>0</v>
      </c>
      <c r="I332" s="56">
        <f t="shared" si="76"/>
        <v>0</v>
      </c>
      <c r="J332" s="56">
        <f t="shared" si="76"/>
        <v>0</v>
      </c>
      <c r="K332" s="56">
        <f t="shared" si="76"/>
        <v>0</v>
      </c>
      <c r="L332" s="56">
        <f t="shared" si="76"/>
        <v>0</v>
      </c>
    </row>
    <row r="333" spans="1:12" s="43" customFormat="1" ht="18" customHeight="1">
      <c r="A333" s="62" t="s">
        <v>613</v>
      </c>
      <c r="B333" s="44"/>
      <c r="C333" s="44"/>
      <c r="D333" s="44" t="s">
        <v>501</v>
      </c>
      <c r="E333" s="45">
        <f>E334-E364-E427</f>
        <v>730290</v>
      </c>
      <c r="F333" s="98">
        <f t="shared" ref="F333:L333" si="77">F334-F364-F427</f>
        <v>0</v>
      </c>
      <c r="G333" s="98">
        <f t="shared" si="77"/>
        <v>0</v>
      </c>
      <c r="H333" s="98">
        <f t="shared" si="77"/>
        <v>0</v>
      </c>
      <c r="I333" s="98">
        <f t="shared" si="77"/>
        <v>0</v>
      </c>
      <c r="J333" s="98">
        <f t="shared" si="77"/>
        <v>0</v>
      </c>
      <c r="K333" s="98">
        <f t="shared" si="77"/>
        <v>0</v>
      </c>
      <c r="L333" s="98">
        <f t="shared" si="77"/>
        <v>0</v>
      </c>
    </row>
    <row r="334" spans="1:12" s="43" customFormat="1" ht="18" customHeight="1">
      <c r="A334" s="63" t="s">
        <v>231</v>
      </c>
      <c r="B334" s="101"/>
      <c r="C334" s="102"/>
      <c r="D334" s="86" t="s">
        <v>672</v>
      </c>
      <c r="E334" s="45">
        <f>E335+E384</f>
        <v>853510</v>
      </c>
      <c r="F334" s="98">
        <f t="shared" ref="F334:L334" si="78">F335+F384</f>
        <v>0</v>
      </c>
      <c r="G334" s="98">
        <f t="shared" si="78"/>
        <v>0</v>
      </c>
      <c r="H334" s="98">
        <f t="shared" si="78"/>
        <v>0</v>
      </c>
      <c r="I334" s="98">
        <f t="shared" si="78"/>
        <v>0</v>
      </c>
      <c r="J334" s="98">
        <f t="shared" si="78"/>
        <v>0</v>
      </c>
      <c r="K334" s="98">
        <f t="shared" si="78"/>
        <v>0</v>
      </c>
      <c r="L334" s="98">
        <f t="shared" si="78"/>
        <v>0</v>
      </c>
    </row>
    <row r="335" spans="1:12" s="43" customFormat="1" ht="18" customHeight="1">
      <c r="A335" s="62" t="s">
        <v>273</v>
      </c>
      <c r="B335" s="99"/>
      <c r="C335" s="99"/>
      <c r="D335" s="86" t="s">
        <v>673</v>
      </c>
      <c r="E335" s="45">
        <f>E336+E352+E363+E381</f>
        <v>803917</v>
      </c>
      <c r="F335" s="45">
        <f t="shared" ref="F335:L335" si="79">F336+F352+F363+F381</f>
        <v>0</v>
      </c>
      <c r="G335" s="45">
        <f t="shared" si="79"/>
        <v>0</v>
      </c>
      <c r="H335" s="45">
        <f t="shared" si="79"/>
        <v>0</v>
      </c>
      <c r="I335" s="45">
        <f t="shared" si="79"/>
        <v>0</v>
      </c>
      <c r="J335" s="45">
        <f t="shared" si="79"/>
        <v>0</v>
      </c>
      <c r="K335" s="45">
        <f t="shared" si="79"/>
        <v>0</v>
      </c>
      <c r="L335" s="45">
        <f t="shared" si="79"/>
        <v>0</v>
      </c>
    </row>
    <row r="336" spans="1:12" s="43" customFormat="1" ht="27.75" customHeight="1">
      <c r="A336" s="358" t="s">
        <v>242</v>
      </c>
      <c r="B336" s="359"/>
      <c r="C336" s="359"/>
      <c r="D336" s="86" t="s">
        <v>674</v>
      </c>
      <c r="E336" s="45">
        <f>E337+E340+E349</f>
        <v>452218</v>
      </c>
      <c r="F336" s="45">
        <f t="shared" ref="F336:L336" si="80">F337+F340+F349</f>
        <v>0</v>
      </c>
      <c r="G336" s="45">
        <f t="shared" si="80"/>
        <v>0</v>
      </c>
      <c r="H336" s="45">
        <f t="shared" si="80"/>
        <v>0</v>
      </c>
      <c r="I336" s="45">
        <f t="shared" si="80"/>
        <v>0</v>
      </c>
      <c r="J336" s="45">
        <f t="shared" si="80"/>
        <v>0</v>
      </c>
      <c r="K336" s="45">
        <f t="shared" si="80"/>
        <v>0</v>
      </c>
      <c r="L336" s="45">
        <f t="shared" si="80"/>
        <v>0</v>
      </c>
    </row>
    <row r="337" spans="1:12" s="43" customFormat="1" ht="31.9" customHeight="1">
      <c r="A337" s="358" t="s">
        <v>10</v>
      </c>
      <c r="B337" s="359"/>
      <c r="C337" s="359"/>
      <c r="D337" s="103" t="s">
        <v>675</v>
      </c>
      <c r="E337" s="45">
        <f>E338</f>
        <v>0</v>
      </c>
      <c r="F337" s="45">
        <f t="shared" ref="F337:L338" si="81">F338</f>
        <v>0</v>
      </c>
      <c r="G337" s="45">
        <f t="shared" si="81"/>
        <v>0</v>
      </c>
      <c r="H337" s="45">
        <f t="shared" si="81"/>
        <v>0</v>
      </c>
      <c r="I337" s="45">
        <f t="shared" si="81"/>
        <v>0</v>
      </c>
      <c r="J337" s="45">
        <f t="shared" si="81"/>
        <v>0</v>
      </c>
      <c r="K337" s="45">
        <f t="shared" si="81"/>
        <v>0</v>
      </c>
      <c r="L337" s="45">
        <f t="shared" si="81"/>
        <v>0</v>
      </c>
    </row>
    <row r="338" spans="1:12" s="43" customFormat="1" ht="18" customHeight="1">
      <c r="A338" s="62" t="s">
        <v>441</v>
      </c>
      <c r="B338" s="103"/>
      <c r="C338" s="99"/>
      <c r="D338" s="104" t="s">
        <v>153</v>
      </c>
      <c r="E338" s="98">
        <f>E339</f>
        <v>0</v>
      </c>
      <c r="F338" s="98">
        <f t="shared" si="81"/>
        <v>0</v>
      </c>
      <c r="G338" s="98">
        <f t="shared" si="81"/>
        <v>0</v>
      </c>
      <c r="H338" s="98">
        <f t="shared" si="81"/>
        <v>0</v>
      </c>
      <c r="I338" s="98">
        <f t="shared" si="81"/>
        <v>0</v>
      </c>
      <c r="J338" s="98">
        <f t="shared" si="81"/>
        <v>0</v>
      </c>
      <c r="K338" s="98">
        <f t="shared" si="81"/>
        <v>0</v>
      </c>
      <c r="L338" s="98">
        <f t="shared" si="81"/>
        <v>0</v>
      </c>
    </row>
    <row r="339" spans="1:12" s="43" customFormat="1" ht="18" customHeight="1">
      <c r="A339" s="62"/>
      <c r="B339" s="99" t="s">
        <v>533</v>
      </c>
      <c r="C339" s="103"/>
      <c r="D339" s="104" t="s">
        <v>992</v>
      </c>
      <c r="E339" s="98"/>
      <c r="F339" s="98"/>
      <c r="G339" s="98"/>
      <c r="H339" s="98"/>
      <c r="I339" s="98"/>
      <c r="J339" s="98"/>
      <c r="K339" s="98"/>
      <c r="L339" s="98"/>
    </row>
    <row r="340" spans="1:12" s="43" customFormat="1" ht="34.15" customHeight="1">
      <c r="A340" s="347" t="s">
        <v>330</v>
      </c>
      <c r="B340" s="348"/>
      <c r="C340" s="348"/>
      <c r="D340" s="103" t="s">
        <v>676</v>
      </c>
      <c r="E340" s="45">
        <f>E341+E344</f>
        <v>452218</v>
      </c>
      <c r="F340" s="45">
        <f t="shared" ref="F340:L340" si="82">F341+F344</f>
        <v>0</v>
      </c>
      <c r="G340" s="45">
        <f t="shared" si="82"/>
        <v>0</v>
      </c>
      <c r="H340" s="45">
        <f t="shared" si="82"/>
        <v>0</v>
      </c>
      <c r="I340" s="45">
        <f t="shared" si="82"/>
        <v>0</v>
      </c>
      <c r="J340" s="45">
        <f t="shared" si="82"/>
        <v>0</v>
      </c>
      <c r="K340" s="45">
        <f t="shared" si="82"/>
        <v>0</v>
      </c>
      <c r="L340" s="45">
        <f t="shared" si="82"/>
        <v>0</v>
      </c>
    </row>
    <row r="341" spans="1:12" s="43" customFormat="1" ht="18" customHeight="1">
      <c r="A341" s="62" t="s">
        <v>964</v>
      </c>
      <c r="B341" s="44"/>
      <c r="C341" s="99"/>
      <c r="D341" s="104" t="s">
        <v>11</v>
      </c>
      <c r="E341" s="98">
        <f>E342+E343</f>
        <v>4000</v>
      </c>
      <c r="F341" s="98">
        <f t="shared" ref="F341:L341" si="83">F342+F343</f>
        <v>0</v>
      </c>
      <c r="G341" s="98">
        <f t="shared" si="83"/>
        <v>0</v>
      </c>
      <c r="H341" s="98">
        <f t="shared" si="83"/>
        <v>0</v>
      </c>
      <c r="I341" s="98">
        <f t="shared" si="83"/>
        <v>0</v>
      </c>
      <c r="J341" s="98">
        <f t="shared" si="83"/>
        <v>0</v>
      </c>
      <c r="K341" s="98">
        <f t="shared" si="83"/>
        <v>0</v>
      </c>
      <c r="L341" s="98">
        <f t="shared" si="83"/>
        <v>0</v>
      </c>
    </row>
    <row r="342" spans="1:12" s="43" customFormat="1" ht="18" customHeight="1">
      <c r="A342" s="62"/>
      <c r="B342" s="46" t="s">
        <v>962</v>
      </c>
      <c r="C342" s="99"/>
      <c r="D342" s="104" t="s">
        <v>963</v>
      </c>
      <c r="E342" s="98"/>
      <c r="F342" s="98"/>
      <c r="G342" s="98"/>
      <c r="H342" s="98"/>
      <c r="I342" s="98"/>
      <c r="J342" s="98"/>
      <c r="K342" s="98"/>
      <c r="L342" s="98"/>
    </row>
    <row r="343" spans="1:12" s="43" customFormat="1" ht="24.75" customHeight="1">
      <c r="A343" s="105"/>
      <c r="B343" s="364" t="s">
        <v>872</v>
      </c>
      <c r="C343" s="364"/>
      <c r="D343" s="104" t="s">
        <v>1024</v>
      </c>
      <c r="E343" s="98">
        <v>4000</v>
      </c>
      <c r="F343" s="98"/>
      <c r="G343" s="98"/>
      <c r="H343" s="98"/>
      <c r="I343" s="98"/>
      <c r="J343" s="98"/>
      <c r="K343" s="98"/>
      <c r="L343" s="98"/>
    </row>
    <row r="344" spans="1:12" s="43" customFormat="1" ht="30" customHeight="1">
      <c r="A344" s="442" t="s">
        <v>892</v>
      </c>
      <c r="B344" s="380"/>
      <c r="C344" s="371"/>
      <c r="D344" s="104" t="s">
        <v>154</v>
      </c>
      <c r="E344" s="98">
        <f>E345+E346+E347+E348</f>
        <v>448218</v>
      </c>
      <c r="F344" s="98">
        <f t="shared" ref="F344:L344" si="84">F345+F346+F347+F348</f>
        <v>0</v>
      </c>
      <c r="G344" s="98">
        <f t="shared" si="84"/>
        <v>0</v>
      </c>
      <c r="H344" s="98">
        <f t="shared" si="84"/>
        <v>0</v>
      </c>
      <c r="I344" s="98">
        <f t="shared" si="84"/>
        <v>0</v>
      </c>
      <c r="J344" s="98">
        <f t="shared" si="84"/>
        <v>0</v>
      </c>
      <c r="K344" s="98">
        <f t="shared" si="84"/>
        <v>0</v>
      </c>
      <c r="L344" s="98">
        <f t="shared" si="84"/>
        <v>0</v>
      </c>
    </row>
    <row r="345" spans="1:12" s="43" customFormat="1" ht="18" customHeight="1">
      <c r="A345" s="62"/>
      <c r="B345" s="99" t="s">
        <v>165</v>
      </c>
      <c r="C345" s="103"/>
      <c r="D345" s="104" t="s">
        <v>166</v>
      </c>
      <c r="E345" s="98">
        <v>448218</v>
      </c>
      <c r="F345" s="98"/>
      <c r="G345" s="98"/>
      <c r="H345" s="98"/>
      <c r="I345" s="98"/>
      <c r="J345" s="98"/>
      <c r="K345" s="98"/>
      <c r="L345" s="98"/>
    </row>
    <row r="346" spans="1:12" s="43" customFormat="1" ht="23.25" customHeight="1">
      <c r="A346" s="62"/>
      <c r="B346" s="349" t="s">
        <v>328</v>
      </c>
      <c r="C346" s="349"/>
      <c r="D346" s="104" t="s">
        <v>1030</v>
      </c>
      <c r="E346" s="98"/>
      <c r="F346" s="98"/>
      <c r="G346" s="98"/>
      <c r="H346" s="98"/>
      <c r="I346" s="98"/>
      <c r="J346" s="98"/>
      <c r="K346" s="98"/>
      <c r="L346" s="98"/>
    </row>
    <row r="347" spans="1:12" s="100" customFormat="1" ht="24.75" customHeight="1">
      <c r="A347" s="62"/>
      <c r="B347" s="374" t="s">
        <v>628</v>
      </c>
      <c r="C347" s="391"/>
      <c r="D347" s="215" t="s">
        <v>629</v>
      </c>
      <c r="E347" s="98"/>
      <c r="F347" s="98"/>
      <c r="G347" s="98"/>
      <c r="H347" s="98"/>
      <c r="I347" s="98"/>
      <c r="J347" s="98"/>
      <c r="K347" s="98"/>
      <c r="L347" s="98"/>
    </row>
    <row r="348" spans="1:12" s="100" customFormat="1" ht="24.75" customHeight="1">
      <c r="A348" s="62"/>
      <c r="B348" s="374" t="s">
        <v>891</v>
      </c>
      <c r="C348" s="391"/>
      <c r="D348" s="215" t="s">
        <v>890</v>
      </c>
      <c r="E348" s="98"/>
      <c r="F348" s="98"/>
      <c r="G348" s="98"/>
      <c r="H348" s="98"/>
      <c r="I348" s="98"/>
      <c r="J348" s="98"/>
      <c r="K348" s="98"/>
      <c r="L348" s="98"/>
    </row>
    <row r="349" spans="1:12" s="43" customFormat="1" ht="24.75" customHeight="1">
      <c r="A349" s="358" t="s">
        <v>12</v>
      </c>
      <c r="B349" s="359"/>
      <c r="C349" s="359"/>
      <c r="D349" s="103" t="s">
        <v>677</v>
      </c>
      <c r="E349" s="98">
        <f>E350</f>
        <v>0</v>
      </c>
      <c r="F349" s="98">
        <f t="shared" ref="F349:L350" si="85">F350</f>
        <v>0</v>
      </c>
      <c r="G349" s="98">
        <f t="shared" si="85"/>
        <v>0</v>
      </c>
      <c r="H349" s="98">
        <f t="shared" si="85"/>
        <v>0</v>
      </c>
      <c r="I349" s="98">
        <f t="shared" si="85"/>
        <v>0</v>
      </c>
      <c r="J349" s="98">
        <f t="shared" si="85"/>
        <v>0</v>
      </c>
      <c r="K349" s="98">
        <f t="shared" si="85"/>
        <v>0</v>
      </c>
      <c r="L349" s="98">
        <f t="shared" si="85"/>
        <v>0</v>
      </c>
    </row>
    <row r="350" spans="1:12" s="47" customFormat="1" ht="26.25" customHeight="1">
      <c r="A350" s="368" t="s">
        <v>116</v>
      </c>
      <c r="B350" s="369"/>
      <c r="C350" s="369"/>
      <c r="D350" s="107" t="s">
        <v>155</v>
      </c>
      <c r="E350" s="108">
        <f>E351</f>
        <v>0</v>
      </c>
      <c r="F350" s="108">
        <f t="shared" si="85"/>
        <v>0</v>
      </c>
      <c r="G350" s="108">
        <f t="shared" si="85"/>
        <v>0</v>
      </c>
      <c r="H350" s="108">
        <f t="shared" si="85"/>
        <v>0</v>
      </c>
      <c r="I350" s="108">
        <f t="shared" si="85"/>
        <v>0</v>
      </c>
      <c r="J350" s="108">
        <f t="shared" si="85"/>
        <v>0</v>
      </c>
      <c r="K350" s="108">
        <f t="shared" si="85"/>
        <v>0</v>
      </c>
      <c r="L350" s="108">
        <f t="shared" si="85"/>
        <v>0</v>
      </c>
    </row>
    <row r="351" spans="1:12" s="43" customFormat="1" ht="18" customHeight="1">
      <c r="A351" s="62"/>
      <c r="B351" s="99" t="s">
        <v>305</v>
      </c>
      <c r="C351" s="103"/>
      <c r="D351" s="104" t="s">
        <v>389</v>
      </c>
      <c r="E351" s="98"/>
      <c r="F351" s="98"/>
      <c r="G351" s="98"/>
      <c r="H351" s="98"/>
      <c r="I351" s="98"/>
      <c r="J351" s="98"/>
      <c r="K351" s="98"/>
      <c r="L351" s="98"/>
    </row>
    <row r="352" spans="1:12" s="43" customFormat="1" ht="18" customHeight="1">
      <c r="A352" s="62" t="s">
        <v>13</v>
      </c>
      <c r="B352" s="99"/>
      <c r="C352" s="106"/>
      <c r="D352" s="103" t="s">
        <v>991</v>
      </c>
      <c r="E352" s="45">
        <f>E353</f>
        <v>176391</v>
      </c>
      <c r="F352" s="45">
        <f t="shared" ref="F352:L352" si="86">F353</f>
        <v>0</v>
      </c>
      <c r="G352" s="45">
        <f t="shared" si="86"/>
        <v>0</v>
      </c>
      <c r="H352" s="45">
        <f t="shared" si="86"/>
        <v>0</v>
      </c>
      <c r="I352" s="45">
        <f t="shared" si="86"/>
        <v>0</v>
      </c>
      <c r="J352" s="45">
        <f t="shared" si="86"/>
        <v>0</v>
      </c>
      <c r="K352" s="45">
        <f t="shared" si="86"/>
        <v>0</v>
      </c>
      <c r="L352" s="45">
        <f t="shared" si="86"/>
        <v>0</v>
      </c>
    </row>
    <row r="353" spans="1:12" s="43" customFormat="1" ht="24" customHeight="1">
      <c r="A353" s="358" t="s">
        <v>158</v>
      </c>
      <c r="B353" s="359"/>
      <c r="C353" s="359"/>
      <c r="D353" s="86" t="s">
        <v>167</v>
      </c>
      <c r="E353" s="98">
        <f>E354+E357+E361+E362</f>
        <v>176391</v>
      </c>
      <c r="F353" s="98">
        <f t="shared" ref="F353:L353" si="87">F354+F357+F361+F362</f>
        <v>0</v>
      </c>
      <c r="G353" s="98">
        <f t="shared" si="87"/>
        <v>0</v>
      </c>
      <c r="H353" s="98">
        <f t="shared" si="87"/>
        <v>0</v>
      </c>
      <c r="I353" s="98">
        <f t="shared" si="87"/>
        <v>0</v>
      </c>
      <c r="J353" s="98">
        <f t="shared" si="87"/>
        <v>0</v>
      </c>
      <c r="K353" s="98">
        <f t="shared" si="87"/>
        <v>0</v>
      </c>
      <c r="L353" s="98">
        <f t="shared" si="87"/>
        <v>0</v>
      </c>
    </row>
    <row r="354" spans="1:12" s="43" customFormat="1" ht="18" customHeight="1">
      <c r="A354" s="64"/>
      <c r="B354" s="99" t="s">
        <v>846</v>
      </c>
      <c r="C354" s="103"/>
      <c r="D354" s="86" t="s">
        <v>262</v>
      </c>
      <c r="E354" s="98">
        <f>E355+E356</f>
        <v>140000</v>
      </c>
      <c r="F354" s="98">
        <f t="shared" ref="F354:L354" si="88">F355+F356</f>
        <v>0</v>
      </c>
      <c r="G354" s="98">
        <f t="shared" si="88"/>
        <v>0</v>
      </c>
      <c r="H354" s="98">
        <f t="shared" si="88"/>
        <v>0</v>
      </c>
      <c r="I354" s="98">
        <f t="shared" si="88"/>
        <v>0</v>
      </c>
      <c r="J354" s="98">
        <f t="shared" si="88"/>
        <v>0</v>
      </c>
      <c r="K354" s="98">
        <f t="shared" si="88"/>
        <v>0</v>
      </c>
      <c r="L354" s="98">
        <f t="shared" si="88"/>
        <v>0</v>
      </c>
    </row>
    <row r="355" spans="1:12" s="43" customFormat="1" ht="18" customHeight="1">
      <c r="A355" s="64"/>
      <c r="B355" s="99"/>
      <c r="C355" s="103" t="s">
        <v>374</v>
      </c>
      <c r="D355" s="86" t="s">
        <v>361</v>
      </c>
      <c r="E355" s="98">
        <v>47000</v>
      </c>
      <c r="F355" s="98"/>
      <c r="G355" s="98"/>
      <c r="H355" s="98"/>
      <c r="I355" s="98"/>
      <c r="J355" s="98"/>
      <c r="K355" s="98"/>
      <c r="L355" s="98"/>
    </row>
    <row r="356" spans="1:12" s="43" customFormat="1" ht="18" customHeight="1">
      <c r="A356" s="64"/>
      <c r="B356" s="99"/>
      <c r="C356" s="103" t="s">
        <v>159</v>
      </c>
      <c r="D356" s="86" t="s">
        <v>360</v>
      </c>
      <c r="E356" s="98">
        <v>93000</v>
      </c>
      <c r="F356" s="98"/>
      <c r="G356" s="98"/>
      <c r="H356" s="98"/>
      <c r="I356" s="98"/>
      <c r="J356" s="98"/>
      <c r="K356" s="98"/>
      <c r="L356" s="98"/>
    </row>
    <row r="357" spans="1:12" s="43" customFormat="1" ht="18" customHeight="1">
      <c r="A357" s="64"/>
      <c r="B357" s="99" t="s">
        <v>160</v>
      </c>
      <c r="C357" s="48"/>
      <c r="D357" s="86" t="s">
        <v>263</v>
      </c>
      <c r="E357" s="98">
        <f>E358+E359+E360</f>
        <v>28191</v>
      </c>
      <c r="F357" s="98">
        <f t="shared" ref="F357:L357" si="89">F358+F359+F360</f>
        <v>0</v>
      </c>
      <c r="G357" s="98">
        <f t="shared" si="89"/>
        <v>0</v>
      </c>
      <c r="H357" s="98">
        <f t="shared" si="89"/>
        <v>0</v>
      </c>
      <c r="I357" s="98">
        <f t="shared" si="89"/>
        <v>0</v>
      </c>
      <c r="J357" s="98">
        <f t="shared" si="89"/>
        <v>0</v>
      </c>
      <c r="K357" s="98">
        <f t="shared" si="89"/>
        <v>0</v>
      </c>
      <c r="L357" s="98">
        <f t="shared" si="89"/>
        <v>0</v>
      </c>
    </row>
    <row r="358" spans="1:12" s="43" customFormat="1" ht="18" customHeight="1">
      <c r="A358" s="64"/>
      <c r="B358" s="99"/>
      <c r="C358" s="103" t="s">
        <v>375</v>
      </c>
      <c r="D358" s="86" t="s">
        <v>359</v>
      </c>
      <c r="E358" s="98">
        <v>10000</v>
      </c>
      <c r="F358" s="98"/>
      <c r="G358" s="98"/>
      <c r="H358" s="98"/>
      <c r="I358" s="98"/>
      <c r="J358" s="98"/>
      <c r="K358" s="98"/>
      <c r="L358" s="98"/>
    </row>
    <row r="359" spans="1:12" s="43" customFormat="1" ht="18" customHeight="1">
      <c r="A359" s="64"/>
      <c r="B359" s="99"/>
      <c r="C359" s="103" t="s">
        <v>205</v>
      </c>
      <c r="D359" s="86" t="s">
        <v>358</v>
      </c>
      <c r="E359" s="98">
        <v>17700</v>
      </c>
      <c r="F359" s="98"/>
      <c r="G359" s="98"/>
      <c r="H359" s="98"/>
      <c r="I359" s="98"/>
      <c r="J359" s="98"/>
      <c r="K359" s="98"/>
      <c r="L359" s="98"/>
    </row>
    <row r="360" spans="1:12" s="43" customFormat="1" ht="30" customHeight="1">
      <c r="A360" s="64"/>
      <c r="B360" s="99"/>
      <c r="C360" s="110" t="s">
        <v>443</v>
      </c>
      <c r="D360" s="86" t="s">
        <v>357</v>
      </c>
      <c r="E360" s="98">
        <v>491</v>
      </c>
      <c r="F360" s="98"/>
      <c r="G360" s="98"/>
      <c r="H360" s="98"/>
      <c r="I360" s="98"/>
      <c r="J360" s="98"/>
      <c r="K360" s="98"/>
      <c r="L360" s="98"/>
    </row>
    <row r="361" spans="1:12" s="43" customFormat="1" ht="18" customHeight="1">
      <c r="A361" s="64"/>
      <c r="B361" s="99" t="s">
        <v>961</v>
      </c>
      <c r="C361" s="103"/>
      <c r="D361" s="86" t="s">
        <v>264</v>
      </c>
      <c r="E361" s="98">
        <v>8200</v>
      </c>
      <c r="F361" s="98"/>
      <c r="G361" s="98"/>
      <c r="H361" s="98"/>
      <c r="I361" s="98"/>
      <c r="J361" s="98"/>
      <c r="K361" s="98"/>
      <c r="L361" s="98"/>
    </row>
    <row r="362" spans="1:12" s="43" customFormat="1" ht="18" customHeight="1">
      <c r="A362" s="64"/>
      <c r="B362" s="99" t="s">
        <v>306</v>
      </c>
      <c r="C362" s="103"/>
      <c r="D362" s="86" t="s">
        <v>799</v>
      </c>
      <c r="E362" s="98"/>
      <c r="F362" s="98"/>
      <c r="G362" s="98"/>
      <c r="H362" s="98"/>
      <c r="I362" s="98"/>
      <c r="J362" s="98"/>
      <c r="K362" s="98"/>
      <c r="L362" s="98"/>
    </row>
    <row r="363" spans="1:12" s="43" customFormat="1" ht="29.45" customHeight="1">
      <c r="A363" s="358" t="s">
        <v>545</v>
      </c>
      <c r="B363" s="359"/>
      <c r="C363" s="359"/>
      <c r="D363" s="103" t="s">
        <v>993</v>
      </c>
      <c r="E363" s="98">
        <f>E364+E370+E372+E375</f>
        <v>174358</v>
      </c>
      <c r="F363" s="98">
        <f t="shared" ref="F363:L363" si="90">F364+F370+F372+F375</f>
        <v>0</v>
      </c>
      <c r="G363" s="98">
        <f t="shared" si="90"/>
        <v>0</v>
      </c>
      <c r="H363" s="98">
        <f t="shared" si="90"/>
        <v>0</v>
      </c>
      <c r="I363" s="98">
        <f t="shared" si="90"/>
        <v>0</v>
      </c>
      <c r="J363" s="98">
        <f t="shared" si="90"/>
        <v>0</v>
      </c>
      <c r="K363" s="98">
        <f t="shared" si="90"/>
        <v>0</v>
      </c>
      <c r="L363" s="98">
        <f t="shared" si="90"/>
        <v>0</v>
      </c>
    </row>
    <row r="364" spans="1:12" s="43" customFormat="1" ht="32.450000000000003" customHeight="1">
      <c r="A364" s="347" t="s">
        <v>481</v>
      </c>
      <c r="B364" s="348"/>
      <c r="C364" s="348"/>
      <c r="D364" s="86" t="s">
        <v>43</v>
      </c>
      <c r="E364" s="98">
        <f>E365+E366+E367+E368+E369</f>
        <v>123220</v>
      </c>
      <c r="F364" s="98">
        <f t="shared" ref="F364:L364" si="91">F365+F366+F367+F368+F369</f>
        <v>0</v>
      </c>
      <c r="G364" s="98">
        <f t="shared" si="91"/>
        <v>0</v>
      </c>
      <c r="H364" s="98">
        <f t="shared" si="91"/>
        <v>0</v>
      </c>
      <c r="I364" s="98">
        <f t="shared" si="91"/>
        <v>0</v>
      </c>
      <c r="J364" s="98">
        <f t="shared" si="91"/>
        <v>0</v>
      </c>
      <c r="K364" s="98">
        <f t="shared" si="91"/>
        <v>0</v>
      </c>
      <c r="L364" s="98">
        <f t="shared" si="91"/>
        <v>0</v>
      </c>
    </row>
    <row r="365" spans="1:12" s="43" customFormat="1" ht="30.6" customHeight="1">
      <c r="A365" s="64"/>
      <c r="B365" s="367" t="s">
        <v>27</v>
      </c>
      <c r="C365" s="367"/>
      <c r="D365" s="86" t="s">
        <v>44</v>
      </c>
      <c r="E365" s="98"/>
      <c r="F365" s="98"/>
      <c r="G365" s="98"/>
      <c r="H365" s="98"/>
      <c r="I365" s="98"/>
      <c r="J365" s="98"/>
      <c r="K365" s="98"/>
      <c r="L365" s="98"/>
    </row>
    <row r="366" spans="1:12" s="43" customFormat="1" ht="39" customHeight="1">
      <c r="A366" s="64"/>
      <c r="B366" s="367" t="s">
        <v>1019</v>
      </c>
      <c r="C366" s="367"/>
      <c r="D366" s="86" t="s">
        <v>45</v>
      </c>
      <c r="E366" s="98">
        <f>56022+30+2004+620+22640+18804+809</f>
        <v>100929</v>
      </c>
      <c r="F366" s="98"/>
      <c r="G366" s="98"/>
      <c r="H366" s="98"/>
      <c r="I366" s="98"/>
      <c r="J366" s="98"/>
      <c r="K366" s="98"/>
      <c r="L366" s="98"/>
    </row>
    <row r="367" spans="1:12" ht="19.149999999999999" customHeight="1">
      <c r="A367" s="92"/>
      <c r="B367" s="93" t="s">
        <v>479</v>
      </c>
      <c r="C367" s="93"/>
      <c r="D367" s="94" t="s">
        <v>480</v>
      </c>
      <c r="E367" s="95"/>
      <c r="F367" s="95"/>
      <c r="G367" s="95"/>
      <c r="H367" s="95"/>
      <c r="I367" s="95"/>
      <c r="J367" s="95"/>
      <c r="K367" s="95"/>
      <c r="L367" s="95"/>
    </row>
    <row r="368" spans="1:12" s="43" customFormat="1" ht="18" customHeight="1">
      <c r="A368" s="64"/>
      <c r="B368" s="103" t="s">
        <v>388</v>
      </c>
      <c r="C368" s="103"/>
      <c r="D368" s="86" t="s">
        <v>1031</v>
      </c>
      <c r="E368" s="98">
        <v>4096</v>
      </c>
      <c r="F368" s="98"/>
      <c r="G368" s="98"/>
      <c r="H368" s="98"/>
      <c r="I368" s="98"/>
      <c r="J368" s="98"/>
      <c r="K368" s="98"/>
      <c r="L368" s="98"/>
    </row>
    <row r="369" spans="1:12" s="43" customFormat="1" ht="26.25" customHeight="1">
      <c r="A369" s="64"/>
      <c r="B369" s="372" t="s">
        <v>902</v>
      </c>
      <c r="C369" s="373"/>
      <c r="D369" s="112">
        <v>39855</v>
      </c>
      <c r="E369" s="98">
        <f>88+18107</f>
        <v>18195</v>
      </c>
      <c r="F369" s="98"/>
      <c r="G369" s="98"/>
      <c r="H369" s="98"/>
      <c r="I369" s="98"/>
      <c r="J369" s="98"/>
      <c r="K369" s="98"/>
      <c r="L369" s="98"/>
    </row>
    <row r="370" spans="1:12" s="43" customFormat="1" ht="18" customHeight="1">
      <c r="A370" s="62" t="s">
        <v>542</v>
      </c>
      <c r="B370" s="168"/>
      <c r="C370" s="169"/>
      <c r="D370" s="170" t="s">
        <v>543</v>
      </c>
      <c r="E370" s="171">
        <f>E371</f>
        <v>0</v>
      </c>
      <c r="F370" s="171">
        <f t="shared" ref="F370:L370" si="92">F371</f>
        <v>0</v>
      </c>
      <c r="G370" s="171">
        <f t="shared" si="92"/>
        <v>0</v>
      </c>
      <c r="H370" s="171">
        <f t="shared" si="92"/>
        <v>0</v>
      </c>
      <c r="I370" s="171">
        <f t="shared" si="92"/>
        <v>0</v>
      </c>
      <c r="J370" s="171">
        <f t="shared" si="92"/>
        <v>0</v>
      </c>
      <c r="K370" s="171">
        <f t="shared" si="92"/>
        <v>0</v>
      </c>
      <c r="L370" s="171">
        <f t="shared" si="92"/>
        <v>0</v>
      </c>
    </row>
    <row r="371" spans="1:12" s="43" customFormat="1" ht="18" customHeight="1">
      <c r="A371" s="173"/>
      <c r="B371" s="172" t="s">
        <v>546</v>
      </c>
      <c r="C371" s="168"/>
      <c r="D371" s="174" t="s">
        <v>544</v>
      </c>
      <c r="E371" s="171"/>
      <c r="F371" s="171"/>
      <c r="G371" s="171"/>
      <c r="H371" s="171"/>
      <c r="I371" s="171"/>
      <c r="J371" s="171"/>
      <c r="K371" s="171"/>
      <c r="L371" s="171"/>
    </row>
    <row r="372" spans="1:12" s="43" customFormat="1" ht="18" customHeight="1">
      <c r="A372" s="64" t="s">
        <v>1020</v>
      </c>
      <c r="B372" s="103"/>
      <c r="C372" s="106"/>
      <c r="D372" s="104" t="s">
        <v>156</v>
      </c>
      <c r="E372" s="98">
        <f>E373+E374</f>
        <v>220</v>
      </c>
      <c r="F372" s="98">
        <f t="shared" ref="F372:L372" si="93">F373+F374</f>
        <v>0</v>
      </c>
      <c r="G372" s="98">
        <f t="shared" si="93"/>
        <v>0</v>
      </c>
      <c r="H372" s="98">
        <f t="shared" si="93"/>
        <v>0</v>
      </c>
      <c r="I372" s="98">
        <f t="shared" si="93"/>
        <v>0</v>
      </c>
      <c r="J372" s="98">
        <f t="shared" si="93"/>
        <v>0</v>
      </c>
      <c r="K372" s="98">
        <f t="shared" si="93"/>
        <v>0</v>
      </c>
      <c r="L372" s="98">
        <f t="shared" si="93"/>
        <v>0</v>
      </c>
    </row>
    <row r="373" spans="1:12" s="43" customFormat="1" ht="18" customHeight="1">
      <c r="A373" s="64"/>
      <c r="B373" s="99" t="s">
        <v>275</v>
      </c>
      <c r="C373" s="103"/>
      <c r="D373" s="104" t="s">
        <v>277</v>
      </c>
      <c r="E373" s="98">
        <v>220</v>
      </c>
      <c r="F373" s="98"/>
      <c r="G373" s="98"/>
      <c r="H373" s="98"/>
      <c r="I373" s="98"/>
      <c r="J373" s="98"/>
      <c r="K373" s="98"/>
      <c r="L373" s="98"/>
    </row>
    <row r="374" spans="1:12" s="43" customFormat="1" ht="18" customHeight="1">
      <c r="A374" s="64"/>
      <c r="B374" s="113" t="s">
        <v>276</v>
      </c>
      <c r="C374" s="103"/>
      <c r="D374" s="104" t="s">
        <v>278</v>
      </c>
      <c r="E374" s="98"/>
      <c r="F374" s="98"/>
      <c r="G374" s="98"/>
      <c r="H374" s="98"/>
      <c r="I374" s="98"/>
      <c r="J374" s="98"/>
      <c r="K374" s="98"/>
      <c r="L374" s="98"/>
    </row>
    <row r="375" spans="1:12" s="43" customFormat="1" ht="27" customHeight="1">
      <c r="A375" s="347" t="s">
        <v>1021</v>
      </c>
      <c r="B375" s="348"/>
      <c r="C375" s="348"/>
      <c r="D375" s="104" t="s">
        <v>279</v>
      </c>
      <c r="E375" s="98">
        <f>E376+E379+E380</f>
        <v>50918</v>
      </c>
      <c r="F375" s="98">
        <f t="shared" ref="F375:L375" si="94">F376+F379+F380</f>
        <v>0</v>
      </c>
      <c r="G375" s="98">
        <f t="shared" si="94"/>
        <v>0</v>
      </c>
      <c r="H375" s="98">
        <f t="shared" si="94"/>
        <v>0</v>
      </c>
      <c r="I375" s="98">
        <f t="shared" si="94"/>
        <v>0</v>
      </c>
      <c r="J375" s="98">
        <f t="shared" si="94"/>
        <v>0</v>
      </c>
      <c r="K375" s="98">
        <f t="shared" si="94"/>
        <v>0</v>
      </c>
      <c r="L375" s="98">
        <f t="shared" si="94"/>
        <v>0</v>
      </c>
    </row>
    <row r="376" spans="1:12" s="43" customFormat="1" ht="18" customHeight="1">
      <c r="A376" s="64"/>
      <c r="B376" s="99" t="s">
        <v>1022</v>
      </c>
      <c r="C376" s="48"/>
      <c r="D376" s="104" t="s">
        <v>280</v>
      </c>
      <c r="E376" s="98">
        <f>E377+E378</f>
        <v>42000</v>
      </c>
      <c r="F376" s="98">
        <f t="shared" ref="F376:L376" si="95">F377+F378</f>
        <v>0</v>
      </c>
      <c r="G376" s="98">
        <f t="shared" si="95"/>
        <v>0</v>
      </c>
      <c r="H376" s="98">
        <f t="shared" si="95"/>
        <v>0</v>
      </c>
      <c r="I376" s="98">
        <f t="shared" si="95"/>
        <v>0</v>
      </c>
      <c r="J376" s="98">
        <f t="shared" si="95"/>
        <v>0</v>
      </c>
      <c r="K376" s="98">
        <f t="shared" si="95"/>
        <v>0</v>
      </c>
      <c r="L376" s="98">
        <f t="shared" si="95"/>
        <v>0</v>
      </c>
    </row>
    <row r="377" spans="1:12" s="43" customFormat="1" ht="18" customHeight="1">
      <c r="A377" s="64"/>
      <c r="B377" s="49"/>
      <c r="C377" s="103" t="s">
        <v>69</v>
      </c>
      <c r="D377" s="104" t="s">
        <v>108</v>
      </c>
      <c r="E377" s="98">
        <v>26000</v>
      </c>
      <c r="F377" s="98"/>
      <c r="G377" s="98"/>
      <c r="H377" s="98"/>
      <c r="I377" s="98"/>
      <c r="J377" s="98"/>
      <c r="K377" s="98"/>
      <c r="L377" s="98"/>
    </row>
    <row r="378" spans="1:12" s="43" customFormat="1" ht="18" customHeight="1">
      <c r="A378" s="64"/>
      <c r="B378" s="49"/>
      <c r="C378" s="103" t="s">
        <v>70</v>
      </c>
      <c r="D378" s="104" t="s">
        <v>109</v>
      </c>
      <c r="E378" s="98">
        <v>16000</v>
      </c>
      <c r="F378" s="98"/>
      <c r="G378" s="98"/>
      <c r="H378" s="98"/>
      <c r="I378" s="98"/>
      <c r="J378" s="98"/>
      <c r="K378" s="98"/>
      <c r="L378" s="98"/>
    </row>
    <row r="379" spans="1:12" s="43" customFormat="1" ht="18" customHeight="1">
      <c r="A379" s="64"/>
      <c r="B379" s="99" t="s">
        <v>201</v>
      </c>
      <c r="C379" s="103"/>
      <c r="D379" s="104" t="s">
        <v>281</v>
      </c>
      <c r="E379" s="98"/>
      <c r="F379" s="98"/>
      <c r="G379" s="98"/>
      <c r="H379" s="98"/>
      <c r="I379" s="98"/>
      <c r="J379" s="98"/>
      <c r="K379" s="98"/>
      <c r="L379" s="98"/>
    </row>
    <row r="380" spans="1:12" s="43" customFormat="1" ht="24.75" customHeight="1">
      <c r="A380" s="64"/>
      <c r="B380" s="349" t="s">
        <v>506</v>
      </c>
      <c r="C380" s="349"/>
      <c r="D380" s="104" t="s">
        <v>14</v>
      </c>
      <c r="E380" s="98">
        <v>8918</v>
      </c>
      <c r="F380" s="98"/>
      <c r="G380" s="98"/>
      <c r="H380" s="98"/>
      <c r="I380" s="98"/>
      <c r="J380" s="98"/>
      <c r="K380" s="98"/>
      <c r="L380" s="98"/>
    </row>
    <row r="381" spans="1:12" s="43" customFormat="1" ht="18" customHeight="1">
      <c r="A381" s="64" t="s">
        <v>659</v>
      </c>
      <c r="B381" s="113"/>
      <c r="C381" s="106"/>
      <c r="D381" s="103" t="s">
        <v>994</v>
      </c>
      <c r="E381" s="45">
        <f>E382</f>
        <v>950</v>
      </c>
      <c r="F381" s="45">
        <f t="shared" ref="F381:L382" si="96">F382</f>
        <v>0</v>
      </c>
      <c r="G381" s="45">
        <f t="shared" si="96"/>
        <v>0</v>
      </c>
      <c r="H381" s="45">
        <f t="shared" si="96"/>
        <v>0</v>
      </c>
      <c r="I381" s="45">
        <f t="shared" si="96"/>
        <v>0</v>
      </c>
      <c r="J381" s="45">
        <f t="shared" si="96"/>
        <v>0</v>
      </c>
      <c r="K381" s="45">
        <f t="shared" si="96"/>
        <v>0</v>
      </c>
      <c r="L381" s="45">
        <f t="shared" si="96"/>
        <v>0</v>
      </c>
    </row>
    <row r="382" spans="1:12" s="43" customFormat="1" ht="18" customHeight="1">
      <c r="A382" s="64" t="s">
        <v>1023</v>
      </c>
      <c r="B382" s="103"/>
      <c r="C382" s="106"/>
      <c r="D382" s="104" t="s">
        <v>224</v>
      </c>
      <c r="E382" s="98">
        <f>E383</f>
        <v>950</v>
      </c>
      <c r="F382" s="98">
        <f t="shared" si="96"/>
        <v>0</v>
      </c>
      <c r="G382" s="98">
        <f t="shared" si="96"/>
        <v>0</v>
      </c>
      <c r="H382" s="98">
        <f t="shared" si="96"/>
        <v>0</v>
      </c>
      <c r="I382" s="98">
        <f t="shared" si="96"/>
        <v>0</v>
      </c>
      <c r="J382" s="98">
        <f t="shared" si="96"/>
        <v>0</v>
      </c>
      <c r="K382" s="98">
        <f t="shared" si="96"/>
        <v>0</v>
      </c>
      <c r="L382" s="98">
        <f t="shared" si="96"/>
        <v>0</v>
      </c>
    </row>
    <row r="383" spans="1:12" s="43" customFormat="1" ht="18" customHeight="1">
      <c r="A383" s="64"/>
      <c r="B383" s="113" t="s">
        <v>223</v>
      </c>
      <c r="C383" s="103"/>
      <c r="D383" s="104" t="s">
        <v>225</v>
      </c>
      <c r="E383" s="98">
        <v>950</v>
      </c>
      <c r="F383" s="98"/>
      <c r="G383" s="98"/>
      <c r="H383" s="98"/>
      <c r="I383" s="98"/>
      <c r="J383" s="98"/>
      <c r="K383" s="98"/>
      <c r="L383" s="98"/>
    </row>
    <row r="384" spans="1:12" s="43" customFormat="1" ht="18" customHeight="1">
      <c r="A384" s="62" t="s">
        <v>660</v>
      </c>
      <c r="B384" s="114"/>
      <c r="C384" s="99"/>
      <c r="D384" s="104" t="s">
        <v>22</v>
      </c>
      <c r="E384" s="45">
        <f>E385+E397</f>
        <v>49593</v>
      </c>
      <c r="F384" s="45">
        <f t="shared" ref="F384:L384" si="97">F385+F397</f>
        <v>0</v>
      </c>
      <c r="G384" s="45">
        <f t="shared" si="97"/>
        <v>0</v>
      </c>
      <c r="H384" s="45">
        <f t="shared" si="97"/>
        <v>0</v>
      </c>
      <c r="I384" s="45">
        <f t="shared" si="97"/>
        <v>0</v>
      </c>
      <c r="J384" s="45">
        <f t="shared" si="97"/>
        <v>0</v>
      </c>
      <c r="K384" s="45">
        <f t="shared" si="97"/>
        <v>0</v>
      </c>
      <c r="L384" s="45">
        <f t="shared" si="97"/>
        <v>0</v>
      </c>
    </row>
    <row r="385" spans="1:12" s="43" customFormat="1" ht="18" customHeight="1">
      <c r="A385" s="62" t="s">
        <v>661</v>
      </c>
      <c r="B385" s="99"/>
      <c r="C385" s="106"/>
      <c r="D385" s="103" t="s">
        <v>23</v>
      </c>
      <c r="E385" s="45">
        <f>E386+E395</f>
        <v>17392</v>
      </c>
      <c r="F385" s="45">
        <f t="shared" ref="F385:L385" si="98">F386+F395</f>
        <v>0</v>
      </c>
      <c r="G385" s="45">
        <f t="shared" si="98"/>
        <v>0</v>
      </c>
      <c r="H385" s="45">
        <f t="shared" si="98"/>
        <v>0</v>
      </c>
      <c r="I385" s="45">
        <f t="shared" si="98"/>
        <v>0</v>
      </c>
      <c r="J385" s="45">
        <f t="shared" si="98"/>
        <v>0</v>
      </c>
      <c r="K385" s="45">
        <f t="shared" si="98"/>
        <v>0</v>
      </c>
      <c r="L385" s="45">
        <f t="shared" si="98"/>
        <v>0</v>
      </c>
    </row>
    <row r="386" spans="1:12" s="43" customFormat="1" ht="18" customHeight="1">
      <c r="A386" s="62" t="s">
        <v>220</v>
      </c>
      <c r="B386" s="103"/>
      <c r="C386" s="106"/>
      <c r="D386" s="104" t="s">
        <v>295</v>
      </c>
      <c r="E386" s="98">
        <f>E387+E388+E391+E394</f>
        <v>17392</v>
      </c>
      <c r="F386" s="98">
        <f t="shared" ref="F386:L386" si="99">F387+F388+F391+F394</f>
        <v>0</v>
      </c>
      <c r="G386" s="98">
        <f t="shared" si="99"/>
        <v>0</v>
      </c>
      <c r="H386" s="98">
        <f t="shared" si="99"/>
        <v>0</v>
      </c>
      <c r="I386" s="98">
        <f t="shared" si="99"/>
        <v>0</v>
      </c>
      <c r="J386" s="98">
        <f t="shared" si="99"/>
        <v>0</v>
      </c>
      <c r="K386" s="98">
        <f t="shared" si="99"/>
        <v>0</v>
      </c>
      <c r="L386" s="98">
        <f t="shared" si="99"/>
        <v>0</v>
      </c>
    </row>
    <row r="387" spans="1:12" s="43" customFormat="1" ht="18" customHeight="1">
      <c r="A387" s="64"/>
      <c r="B387" s="99" t="s">
        <v>423</v>
      </c>
      <c r="C387" s="48"/>
      <c r="D387" s="104" t="s">
        <v>310</v>
      </c>
      <c r="E387" s="98"/>
      <c r="F387" s="98"/>
      <c r="G387" s="98"/>
      <c r="H387" s="98"/>
      <c r="I387" s="98"/>
      <c r="J387" s="98"/>
      <c r="K387" s="98"/>
      <c r="L387" s="98"/>
    </row>
    <row r="388" spans="1:12" s="43" customFormat="1" ht="18" customHeight="1">
      <c r="A388" s="64"/>
      <c r="B388" s="99" t="s">
        <v>911</v>
      </c>
      <c r="C388" s="103"/>
      <c r="D388" s="104" t="s">
        <v>656</v>
      </c>
      <c r="E388" s="98">
        <f>E389+E390</f>
        <v>17392</v>
      </c>
      <c r="F388" s="98">
        <f t="shared" ref="F388:L388" si="100">F389+F390</f>
        <v>0</v>
      </c>
      <c r="G388" s="98">
        <f t="shared" si="100"/>
        <v>0</v>
      </c>
      <c r="H388" s="98">
        <f t="shared" si="100"/>
        <v>0</v>
      </c>
      <c r="I388" s="98">
        <f t="shared" si="100"/>
        <v>0</v>
      </c>
      <c r="J388" s="98">
        <f t="shared" si="100"/>
        <v>0</v>
      </c>
      <c r="K388" s="98">
        <f t="shared" si="100"/>
        <v>0</v>
      </c>
      <c r="L388" s="98">
        <f t="shared" si="100"/>
        <v>0</v>
      </c>
    </row>
    <row r="389" spans="1:12" s="100" customFormat="1" ht="18" customHeight="1">
      <c r="A389" s="64"/>
      <c r="B389" s="99"/>
      <c r="C389" s="103" t="s">
        <v>910</v>
      </c>
      <c r="D389" s="104" t="s">
        <v>909</v>
      </c>
      <c r="E389" s="98"/>
      <c r="F389" s="98"/>
      <c r="G389" s="98"/>
      <c r="H389" s="98"/>
      <c r="I389" s="98"/>
      <c r="J389" s="98"/>
      <c r="K389" s="98"/>
      <c r="L389" s="98"/>
    </row>
    <row r="390" spans="1:12" s="43" customFormat="1" ht="18" customHeight="1">
      <c r="A390" s="64"/>
      <c r="B390" s="99"/>
      <c r="C390" s="103" t="s">
        <v>282</v>
      </c>
      <c r="D390" s="104" t="s">
        <v>283</v>
      </c>
      <c r="E390" s="98">
        <v>17392</v>
      </c>
      <c r="F390" s="98"/>
      <c r="G390" s="98"/>
      <c r="H390" s="98"/>
      <c r="I390" s="98"/>
      <c r="J390" s="98"/>
      <c r="K390" s="98"/>
      <c r="L390" s="98"/>
    </row>
    <row r="391" spans="1:12" s="43" customFormat="1" ht="18" customHeight="1">
      <c r="A391" s="62"/>
      <c r="B391" s="99" t="s">
        <v>311</v>
      </c>
      <c r="C391" s="103"/>
      <c r="D391" s="104" t="s">
        <v>657</v>
      </c>
      <c r="E391" s="98">
        <f>E392+E393</f>
        <v>0</v>
      </c>
      <c r="F391" s="98">
        <f t="shared" ref="F391:L391" si="101">F392+F393</f>
        <v>0</v>
      </c>
      <c r="G391" s="98">
        <f t="shared" si="101"/>
        <v>0</v>
      </c>
      <c r="H391" s="98">
        <f t="shared" si="101"/>
        <v>0</v>
      </c>
      <c r="I391" s="98">
        <f t="shared" si="101"/>
        <v>0</v>
      </c>
      <c r="J391" s="98">
        <f t="shared" si="101"/>
        <v>0</v>
      </c>
      <c r="K391" s="98">
        <f t="shared" si="101"/>
        <v>0</v>
      </c>
      <c r="L391" s="98">
        <f t="shared" si="101"/>
        <v>0</v>
      </c>
    </row>
    <row r="392" spans="1:12" s="43" customFormat="1" ht="18" customHeight="1">
      <c r="A392" s="62"/>
      <c r="B392" s="99"/>
      <c r="C392" s="103" t="s">
        <v>39</v>
      </c>
      <c r="D392" s="104" t="s">
        <v>180</v>
      </c>
      <c r="E392" s="98"/>
      <c r="F392" s="98"/>
      <c r="G392" s="98"/>
      <c r="H392" s="98"/>
      <c r="I392" s="98"/>
      <c r="J392" s="98"/>
      <c r="K392" s="98"/>
      <c r="L392" s="98"/>
    </row>
    <row r="393" spans="1:12" s="43" customFormat="1" ht="27" customHeight="1">
      <c r="A393" s="62"/>
      <c r="B393" s="99"/>
      <c r="C393" s="110" t="s">
        <v>9</v>
      </c>
      <c r="D393" s="104" t="s">
        <v>668</v>
      </c>
      <c r="E393" s="98"/>
      <c r="F393" s="98"/>
      <c r="G393" s="98"/>
      <c r="H393" s="98"/>
      <c r="I393" s="98"/>
      <c r="J393" s="98"/>
      <c r="K393" s="98"/>
      <c r="L393" s="98"/>
    </row>
    <row r="394" spans="1:12" s="43" customFormat="1" ht="18" customHeight="1">
      <c r="A394" s="62"/>
      <c r="B394" s="99" t="s">
        <v>655</v>
      </c>
      <c r="C394" s="103"/>
      <c r="D394" s="104" t="s">
        <v>658</v>
      </c>
      <c r="E394" s="98"/>
      <c r="F394" s="98"/>
      <c r="G394" s="98"/>
      <c r="H394" s="98"/>
      <c r="I394" s="98"/>
      <c r="J394" s="98"/>
      <c r="K394" s="98"/>
      <c r="L394" s="98"/>
    </row>
    <row r="395" spans="1:12" s="43" customFormat="1" ht="18" customHeight="1">
      <c r="A395" s="62" t="s">
        <v>662</v>
      </c>
      <c r="B395" s="103"/>
      <c r="C395" s="99"/>
      <c r="D395" s="104" t="s">
        <v>410</v>
      </c>
      <c r="E395" s="98">
        <f>E396</f>
        <v>0</v>
      </c>
      <c r="F395" s="98">
        <f t="shared" ref="F395:L395" si="102">F396</f>
        <v>0</v>
      </c>
      <c r="G395" s="98">
        <f t="shared" si="102"/>
        <v>0</v>
      </c>
      <c r="H395" s="98">
        <f t="shared" si="102"/>
        <v>0</v>
      </c>
      <c r="I395" s="98">
        <f t="shared" si="102"/>
        <v>0</v>
      </c>
      <c r="J395" s="98">
        <f t="shared" si="102"/>
        <v>0</v>
      </c>
      <c r="K395" s="98">
        <f t="shared" si="102"/>
        <v>0</v>
      </c>
      <c r="L395" s="98">
        <f t="shared" si="102"/>
        <v>0</v>
      </c>
    </row>
    <row r="396" spans="1:12" s="43" customFormat="1" ht="18" customHeight="1">
      <c r="A396" s="62"/>
      <c r="B396" s="99" t="s">
        <v>805</v>
      </c>
      <c r="C396" s="103"/>
      <c r="D396" s="104" t="s">
        <v>411</v>
      </c>
      <c r="E396" s="98"/>
      <c r="F396" s="98"/>
      <c r="G396" s="98"/>
      <c r="H396" s="98"/>
      <c r="I396" s="98"/>
      <c r="J396" s="98"/>
      <c r="K396" s="98"/>
      <c r="L396" s="98"/>
    </row>
    <row r="397" spans="1:12" s="43" customFormat="1" ht="27.75" customHeight="1">
      <c r="A397" s="358" t="s">
        <v>663</v>
      </c>
      <c r="B397" s="359"/>
      <c r="C397" s="359"/>
      <c r="D397" s="104" t="s">
        <v>24</v>
      </c>
      <c r="E397" s="45">
        <f>E398+E409+E412+E419+E427</f>
        <v>32201</v>
      </c>
      <c r="F397" s="45">
        <f t="shared" ref="F397:L397" si="103">F398+F409+F412+F419+F427</f>
        <v>0</v>
      </c>
      <c r="G397" s="45">
        <f t="shared" si="103"/>
        <v>0</v>
      </c>
      <c r="H397" s="45">
        <f t="shared" si="103"/>
        <v>0</v>
      </c>
      <c r="I397" s="45">
        <f t="shared" si="103"/>
        <v>0</v>
      </c>
      <c r="J397" s="45">
        <f t="shared" si="103"/>
        <v>0</v>
      </c>
      <c r="K397" s="45">
        <f t="shared" si="103"/>
        <v>0</v>
      </c>
      <c r="L397" s="45">
        <f t="shared" si="103"/>
        <v>0</v>
      </c>
    </row>
    <row r="398" spans="1:12" s="43" customFormat="1" ht="37.15" customHeight="1">
      <c r="A398" s="347" t="s">
        <v>620</v>
      </c>
      <c r="B398" s="348"/>
      <c r="C398" s="348"/>
      <c r="D398" s="86" t="s">
        <v>66</v>
      </c>
      <c r="E398" s="98">
        <f>E399+E400+E401+E402+E403+E404+E405+E406+E407+E408</f>
        <v>3588</v>
      </c>
      <c r="F398" s="98">
        <f t="shared" ref="F398:L398" si="104">F399+F400+F401+F402+F403+F404+F405+F406+F407+F408</f>
        <v>0</v>
      </c>
      <c r="G398" s="98">
        <f t="shared" si="104"/>
        <v>0</v>
      </c>
      <c r="H398" s="98">
        <f t="shared" si="104"/>
        <v>0</v>
      </c>
      <c r="I398" s="98">
        <f t="shared" si="104"/>
        <v>0</v>
      </c>
      <c r="J398" s="98">
        <f t="shared" si="104"/>
        <v>0</v>
      </c>
      <c r="K398" s="98">
        <f t="shared" si="104"/>
        <v>0</v>
      </c>
      <c r="L398" s="98">
        <f t="shared" si="104"/>
        <v>0</v>
      </c>
    </row>
    <row r="399" spans="1:12" s="43" customFormat="1" ht="18" customHeight="1">
      <c r="A399" s="64"/>
      <c r="B399" s="99" t="s">
        <v>83</v>
      </c>
      <c r="C399" s="103"/>
      <c r="D399" s="86" t="s">
        <v>404</v>
      </c>
      <c r="E399" s="98">
        <v>60</v>
      </c>
      <c r="F399" s="98"/>
      <c r="G399" s="98"/>
      <c r="H399" s="98"/>
      <c r="I399" s="98"/>
      <c r="J399" s="98"/>
      <c r="K399" s="98"/>
      <c r="L399" s="98"/>
    </row>
    <row r="400" spans="1:12" s="43" customFormat="1" ht="18" customHeight="1">
      <c r="A400" s="64"/>
      <c r="B400" s="99" t="s">
        <v>200</v>
      </c>
      <c r="C400" s="103"/>
      <c r="D400" s="86" t="s">
        <v>405</v>
      </c>
      <c r="E400" s="98">
        <v>228</v>
      </c>
      <c r="F400" s="98"/>
      <c r="G400" s="98"/>
      <c r="H400" s="98"/>
      <c r="I400" s="98"/>
      <c r="J400" s="98"/>
      <c r="K400" s="98"/>
      <c r="L400" s="98"/>
    </row>
    <row r="401" spans="1:14" s="43" customFormat="1" ht="18" customHeight="1">
      <c r="A401" s="64"/>
      <c r="B401" s="99" t="s">
        <v>652</v>
      </c>
      <c r="C401" s="103"/>
      <c r="D401" s="86" t="s">
        <v>406</v>
      </c>
      <c r="E401" s="98">
        <v>2700</v>
      </c>
      <c r="F401" s="98"/>
      <c r="G401" s="98"/>
      <c r="H401" s="98"/>
      <c r="I401" s="98"/>
      <c r="J401" s="98"/>
      <c r="K401" s="98"/>
      <c r="L401" s="98"/>
    </row>
    <row r="402" spans="1:14" s="100" customFormat="1" ht="18" customHeight="1">
      <c r="A402" s="64"/>
      <c r="B402" s="99" t="s">
        <v>588</v>
      </c>
      <c r="C402" s="103"/>
      <c r="D402" s="86" t="s">
        <v>587</v>
      </c>
      <c r="E402" s="98"/>
      <c r="F402" s="98"/>
      <c r="G402" s="98"/>
      <c r="H402" s="98"/>
      <c r="I402" s="98"/>
      <c r="J402" s="98"/>
      <c r="K402" s="98"/>
      <c r="L402" s="98"/>
    </row>
    <row r="403" spans="1:14" s="43" customFormat="1" ht="18" customHeight="1">
      <c r="A403" s="65"/>
      <c r="B403" s="99" t="s">
        <v>653</v>
      </c>
      <c r="C403" s="103"/>
      <c r="D403" s="86" t="s">
        <v>268</v>
      </c>
      <c r="E403" s="98"/>
      <c r="F403" s="98"/>
      <c r="G403" s="98"/>
      <c r="H403" s="98"/>
      <c r="I403" s="98"/>
      <c r="J403" s="98"/>
      <c r="K403" s="98"/>
      <c r="L403" s="98"/>
    </row>
    <row r="404" spans="1:14" s="100" customFormat="1" ht="18" customHeight="1">
      <c r="A404" s="65"/>
      <c r="B404" s="198" t="s">
        <v>618</v>
      </c>
      <c r="C404" s="208"/>
      <c r="D404" s="189" t="s">
        <v>617</v>
      </c>
      <c r="E404" s="98"/>
      <c r="F404" s="98"/>
      <c r="G404" s="98"/>
      <c r="H404" s="98"/>
      <c r="I404" s="98"/>
      <c r="J404" s="98"/>
      <c r="K404" s="98"/>
      <c r="L404" s="98"/>
    </row>
    <row r="405" spans="1:14" s="43" customFormat="1" ht="27.75" customHeight="1">
      <c r="A405" s="66"/>
      <c r="B405" s="364" t="s">
        <v>296</v>
      </c>
      <c r="C405" s="364"/>
      <c r="D405" s="86" t="s">
        <v>1032</v>
      </c>
      <c r="E405" s="98"/>
      <c r="F405" s="98"/>
      <c r="G405" s="98"/>
      <c r="H405" s="98"/>
      <c r="I405" s="98"/>
      <c r="J405" s="98"/>
      <c r="K405" s="98"/>
      <c r="L405" s="98"/>
    </row>
    <row r="406" spans="1:14" s="43" customFormat="1" ht="18" customHeight="1">
      <c r="A406" s="66"/>
      <c r="B406" s="99" t="s">
        <v>394</v>
      </c>
      <c r="C406" s="103"/>
      <c r="D406" s="86" t="s">
        <v>1033</v>
      </c>
      <c r="E406" s="98">
        <v>600</v>
      </c>
      <c r="F406" s="98"/>
      <c r="G406" s="98"/>
      <c r="H406" s="98"/>
      <c r="I406" s="98"/>
      <c r="J406" s="98"/>
      <c r="K406" s="98"/>
      <c r="L406" s="98"/>
    </row>
    <row r="407" spans="1:14" s="100" customFormat="1" ht="18" customHeight="1">
      <c r="A407" s="66"/>
      <c r="B407" s="172" t="s">
        <v>570</v>
      </c>
      <c r="C407" s="103"/>
      <c r="D407" s="182" t="s">
        <v>571</v>
      </c>
      <c r="E407" s="98"/>
      <c r="F407" s="98"/>
      <c r="G407" s="98"/>
      <c r="H407" s="98"/>
      <c r="I407" s="98"/>
      <c r="J407" s="98"/>
      <c r="K407" s="98"/>
      <c r="L407" s="98"/>
      <c r="M407" s="223"/>
      <c r="N407" s="190"/>
    </row>
    <row r="408" spans="1:14" s="43" customFormat="1" ht="18" customHeight="1">
      <c r="A408" s="65"/>
      <c r="B408" s="99" t="s">
        <v>403</v>
      </c>
      <c r="C408" s="103"/>
      <c r="D408" s="86" t="s">
        <v>269</v>
      </c>
      <c r="E408" s="98"/>
      <c r="F408" s="98"/>
      <c r="G408" s="98"/>
      <c r="H408" s="98"/>
      <c r="I408" s="98"/>
      <c r="J408" s="98"/>
      <c r="K408" s="98"/>
      <c r="L408" s="98"/>
    </row>
    <row r="409" spans="1:14" s="43" customFormat="1" ht="32.25" customHeight="1">
      <c r="A409" s="383" t="s">
        <v>258</v>
      </c>
      <c r="B409" s="384"/>
      <c r="C409" s="384"/>
      <c r="D409" s="86" t="s">
        <v>524</v>
      </c>
      <c r="E409" s="98">
        <f>E410+E411</f>
        <v>19620</v>
      </c>
      <c r="F409" s="98">
        <f t="shared" ref="F409:L409" si="105">F410+F411</f>
        <v>0</v>
      </c>
      <c r="G409" s="98">
        <f t="shared" si="105"/>
        <v>0</v>
      </c>
      <c r="H409" s="98">
        <f t="shared" si="105"/>
        <v>0</v>
      </c>
      <c r="I409" s="98">
        <f t="shared" si="105"/>
        <v>0</v>
      </c>
      <c r="J409" s="98">
        <f t="shared" si="105"/>
        <v>0</v>
      </c>
      <c r="K409" s="98">
        <f t="shared" si="105"/>
        <v>0</v>
      </c>
      <c r="L409" s="98">
        <f t="shared" si="105"/>
        <v>0</v>
      </c>
    </row>
    <row r="410" spans="1:14" s="43" customFormat="1" ht="18" customHeight="1">
      <c r="A410" s="64"/>
      <c r="B410" s="113" t="s">
        <v>271</v>
      </c>
      <c r="C410" s="103"/>
      <c r="D410" s="86" t="s">
        <v>492</v>
      </c>
      <c r="E410" s="98"/>
      <c r="F410" s="98"/>
      <c r="G410" s="98"/>
      <c r="H410" s="98"/>
      <c r="I410" s="98"/>
      <c r="J410" s="98"/>
      <c r="K410" s="98"/>
      <c r="L410" s="98"/>
    </row>
    <row r="411" spans="1:14" s="43" customFormat="1" ht="18" customHeight="1">
      <c r="A411" s="65"/>
      <c r="B411" s="99" t="s">
        <v>491</v>
      </c>
      <c r="C411" s="103"/>
      <c r="D411" s="86" t="s">
        <v>493</v>
      </c>
      <c r="E411" s="98">
        <f>2400+4380+850+10000+1600+180+210</f>
        <v>19620</v>
      </c>
      <c r="F411" s="98"/>
      <c r="G411" s="98"/>
      <c r="H411" s="98"/>
      <c r="I411" s="98"/>
      <c r="J411" s="98"/>
      <c r="K411" s="98"/>
      <c r="L411" s="98"/>
    </row>
    <row r="412" spans="1:14" s="43" customFormat="1" ht="18" customHeight="1">
      <c r="A412" s="64" t="s">
        <v>436</v>
      </c>
      <c r="B412" s="103"/>
      <c r="C412" s="99"/>
      <c r="D412" s="86" t="s">
        <v>494</v>
      </c>
      <c r="E412" s="98">
        <f>E413+E415+E416+E418</f>
        <v>8800</v>
      </c>
      <c r="F412" s="98">
        <f t="shared" ref="F412:L412" si="106">F413+F415+F416+F418</f>
        <v>0</v>
      </c>
      <c r="G412" s="98">
        <f t="shared" si="106"/>
        <v>0</v>
      </c>
      <c r="H412" s="98">
        <f t="shared" si="106"/>
        <v>0</v>
      </c>
      <c r="I412" s="98">
        <f t="shared" si="106"/>
        <v>0</v>
      </c>
      <c r="J412" s="98">
        <f t="shared" si="106"/>
        <v>0</v>
      </c>
      <c r="K412" s="98">
        <f t="shared" si="106"/>
        <v>0</v>
      </c>
      <c r="L412" s="98">
        <f t="shared" si="106"/>
        <v>0</v>
      </c>
    </row>
    <row r="413" spans="1:14" s="43" customFormat="1" ht="28.5" customHeight="1">
      <c r="A413" s="64"/>
      <c r="B413" s="364" t="s">
        <v>286</v>
      </c>
      <c r="C413" s="364"/>
      <c r="D413" s="86" t="s">
        <v>495</v>
      </c>
      <c r="E413" s="98">
        <f>E414</f>
        <v>8800</v>
      </c>
      <c r="F413" s="98">
        <f t="shared" ref="F413:L413" si="107">F414</f>
        <v>0</v>
      </c>
      <c r="G413" s="98">
        <f t="shared" si="107"/>
        <v>0</v>
      </c>
      <c r="H413" s="98">
        <f t="shared" si="107"/>
        <v>0</v>
      </c>
      <c r="I413" s="98">
        <f t="shared" si="107"/>
        <v>0</v>
      </c>
      <c r="J413" s="98">
        <f t="shared" si="107"/>
        <v>0</v>
      </c>
      <c r="K413" s="98">
        <f t="shared" si="107"/>
        <v>0</v>
      </c>
      <c r="L413" s="98">
        <f t="shared" si="107"/>
        <v>0</v>
      </c>
    </row>
    <row r="414" spans="1:14" s="43" customFormat="1" ht="26.25" customHeight="1">
      <c r="A414" s="64"/>
      <c r="B414" s="99"/>
      <c r="C414" s="110" t="s">
        <v>284</v>
      </c>
      <c r="D414" s="86" t="s">
        <v>285</v>
      </c>
      <c r="E414" s="98">
        <v>8800</v>
      </c>
      <c r="F414" s="98"/>
      <c r="G414" s="98"/>
      <c r="H414" s="98"/>
      <c r="I414" s="98"/>
      <c r="J414" s="98"/>
      <c r="K414" s="98"/>
      <c r="L414" s="98"/>
    </row>
    <row r="415" spans="1:14" s="43" customFormat="1" ht="24.75" customHeight="1">
      <c r="A415" s="64"/>
      <c r="B415" s="349" t="s">
        <v>100</v>
      </c>
      <c r="C415" s="349"/>
      <c r="D415" s="86" t="s">
        <v>393</v>
      </c>
      <c r="E415" s="98"/>
      <c r="F415" s="98"/>
      <c r="G415" s="98"/>
      <c r="H415" s="98"/>
      <c r="I415" s="98"/>
      <c r="J415" s="98"/>
      <c r="K415" s="98"/>
      <c r="L415" s="98"/>
    </row>
    <row r="416" spans="1:14" s="43" customFormat="1" ht="30" customHeight="1">
      <c r="A416" s="64"/>
      <c r="B416" s="349" t="s">
        <v>548</v>
      </c>
      <c r="C416" s="349"/>
      <c r="D416" s="86" t="s">
        <v>117</v>
      </c>
      <c r="E416" s="98">
        <f>E417</f>
        <v>0</v>
      </c>
      <c r="F416" s="98">
        <f t="shared" ref="F416:L416" si="108">F417</f>
        <v>0</v>
      </c>
      <c r="G416" s="98">
        <f t="shared" si="108"/>
        <v>0</v>
      </c>
      <c r="H416" s="98">
        <f t="shared" si="108"/>
        <v>0</v>
      </c>
      <c r="I416" s="98">
        <f t="shared" si="108"/>
        <v>0</v>
      </c>
      <c r="J416" s="98">
        <f t="shared" si="108"/>
        <v>0</v>
      </c>
      <c r="K416" s="98">
        <f t="shared" si="108"/>
        <v>0</v>
      </c>
      <c r="L416" s="98">
        <f t="shared" si="108"/>
        <v>0</v>
      </c>
    </row>
    <row r="417" spans="1:12" s="100" customFormat="1" ht="33.6" customHeight="1">
      <c r="A417" s="64"/>
      <c r="B417" s="99"/>
      <c r="C417" s="110" t="s">
        <v>651</v>
      </c>
      <c r="D417" s="86" t="s">
        <v>547</v>
      </c>
      <c r="E417" s="98"/>
      <c r="F417" s="98"/>
      <c r="G417" s="98"/>
      <c r="H417" s="98"/>
      <c r="I417" s="98"/>
      <c r="J417" s="98"/>
      <c r="K417" s="98"/>
      <c r="L417" s="98"/>
    </row>
    <row r="418" spans="1:12" s="43" customFormat="1" ht="18" customHeight="1">
      <c r="A418" s="64"/>
      <c r="B418" s="99" t="s">
        <v>864</v>
      </c>
      <c r="C418" s="103"/>
      <c r="D418" s="86" t="s">
        <v>259</v>
      </c>
      <c r="E418" s="98"/>
      <c r="F418" s="98"/>
      <c r="G418" s="98"/>
      <c r="H418" s="98"/>
      <c r="I418" s="98"/>
      <c r="J418" s="98"/>
      <c r="K418" s="98"/>
      <c r="L418" s="98"/>
    </row>
    <row r="419" spans="1:12" s="43" customFormat="1" ht="24.75" customHeight="1">
      <c r="A419" s="365" t="s">
        <v>604</v>
      </c>
      <c r="B419" s="366"/>
      <c r="C419" s="366"/>
      <c r="D419" s="86" t="s">
        <v>496</v>
      </c>
      <c r="E419" s="98">
        <f>E420+E422+E423+E424+E425+E426+E427+E428+E429+E430+E431</f>
        <v>193</v>
      </c>
      <c r="F419" s="98">
        <f t="shared" ref="F419:L419" si="109">F420+F422+F423+F424+F425+F426</f>
        <v>0</v>
      </c>
      <c r="G419" s="98">
        <f t="shared" si="109"/>
        <v>0</v>
      </c>
      <c r="H419" s="98">
        <f t="shared" si="109"/>
        <v>0</v>
      </c>
      <c r="I419" s="98">
        <f t="shared" si="109"/>
        <v>0</v>
      </c>
      <c r="J419" s="98">
        <f t="shared" si="109"/>
        <v>0</v>
      </c>
      <c r="K419" s="98">
        <f t="shared" si="109"/>
        <v>0</v>
      </c>
      <c r="L419" s="98">
        <f t="shared" si="109"/>
        <v>0</v>
      </c>
    </row>
    <row r="420" spans="1:12" s="43" customFormat="1" ht="18" customHeight="1">
      <c r="A420" s="64"/>
      <c r="B420" s="103" t="s">
        <v>590</v>
      </c>
      <c r="C420" s="99"/>
      <c r="D420" s="86" t="s">
        <v>222</v>
      </c>
      <c r="E420" s="98">
        <f>E421</f>
        <v>0</v>
      </c>
      <c r="F420" s="98">
        <f t="shared" ref="F420:L420" si="110">F421</f>
        <v>0</v>
      </c>
      <c r="G420" s="98">
        <f t="shared" si="110"/>
        <v>0</v>
      </c>
      <c r="H420" s="98">
        <f t="shared" si="110"/>
        <v>0</v>
      </c>
      <c r="I420" s="98">
        <f t="shared" si="110"/>
        <v>0</v>
      </c>
      <c r="J420" s="98">
        <f t="shared" si="110"/>
        <v>0</v>
      </c>
      <c r="K420" s="98">
        <f t="shared" si="110"/>
        <v>0</v>
      </c>
      <c r="L420" s="98">
        <f t="shared" si="110"/>
        <v>0</v>
      </c>
    </row>
    <row r="421" spans="1:12" s="43" customFormat="1" ht="18" customHeight="1">
      <c r="A421" s="64"/>
      <c r="B421" s="103"/>
      <c r="C421" s="99" t="s">
        <v>221</v>
      </c>
      <c r="D421" s="86" t="s">
        <v>589</v>
      </c>
      <c r="E421" s="98"/>
      <c r="F421" s="98"/>
      <c r="G421" s="98"/>
      <c r="H421" s="98"/>
      <c r="I421" s="98"/>
      <c r="J421" s="98"/>
      <c r="K421" s="98"/>
      <c r="L421" s="98"/>
    </row>
    <row r="422" spans="1:12" s="43" customFormat="1" ht="18" customHeight="1">
      <c r="A422" s="64"/>
      <c r="B422" s="99" t="s">
        <v>865</v>
      </c>
      <c r="C422" s="103"/>
      <c r="D422" s="86" t="s">
        <v>390</v>
      </c>
      <c r="E422" s="98">
        <v>7500</v>
      </c>
      <c r="F422" s="98"/>
      <c r="G422" s="98"/>
      <c r="H422" s="98"/>
      <c r="I422" s="98"/>
      <c r="J422" s="98"/>
      <c r="K422" s="98"/>
      <c r="L422" s="98"/>
    </row>
    <row r="423" spans="1:12" s="43" customFormat="1" ht="18" customHeight="1">
      <c r="A423" s="64"/>
      <c r="B423" s="420" t="s">
        <v>434</v>
      </c>
      <c r="C423" s="420"/>
      <c r="D423" s="116" t="s">
        <v>187</v>
      </c>
      <c r="E423" s="98">
        <f>33266-9185</f>
        <v>24081</v>
      </c>
      <c r="F423" s="98"/>
      <c r="G423" s="98"/>
      <c r="H423" s="98"/>
      <c r="I423" s="98"/>
      <c r="J423" s="98"/>
      <c r="K423" s="98"/>
      <c r="L423" s="98"/>
    </row>
    <row r="424" spans="1:12" s="43" customFormat="1" ht="18" customHeight="1">
      <c r="A424" s="64"/>
      <c r="B424" s="420" t="s">
        <v>989</v>
      </c>
      <c r="C424" s="420"/>
      <c r="D424" s="117" t="s">
        <v>523</v>
      </c>
      <c r="E424" s="98"/>
      <c r="F424" s="98"/>
      <c r="G424" s="98"/>
      <c r="H424" s="98"/>
      <c r="I424" s="98"/>
      <c r="J424" s="98"/>
      <c r="K424" s="98"/>
      <c r="L424" s="98"/>
    </row>
    <row r="425" spans="1:12" s="43" customFormat="1" ht="27.75" customHeight="1">
      <c r="A425" s="64"/>
      <c r="B425" s="382" t="s">
        <v>7</v>
      </c>
      <c r="C425" s="382"/>
      <c r="D425" s="117" t="s">
        <v>8</v>
      </c>
      <c r="E425" s="98"/>
      <c r="F425" s="98"/>
      <c r="G425" s="98"/>
      <c r="H425" s="98"/>
      <c r="I425" s="98"/>
      <c r="J425" s="98"/>
      <c r="K425" s="98"/>
      <c r="L425" s="98"/>
    </row>
    <row r="426" spans="1:12" s="43" customFormat="1" ht="18" customHeight="1">
      <c r="A426" s="64"/>
      <c r="B426" s="99" t="s">
        <v>123</v>
      </c>
      <c r="C426" s="103"/>
      <c r="D426" s="86" t="s">
        <v>497</v>
      </c>
      <c r="E426" s="98"/>
      <c r="F426" s="98"/>
      <c r="G426" s="98"/>
      <c r="H426" s="98"/>
      <c r="I426" s="98"/>
      <c r="J426" s="98"/>
      <c r="K426" s="98"/>
      <c r="L426" s="98"/>
    </row>
    <row r="427" spans="1:12" s="43" customFormat="1" ht="26.25" customHeight="1">
      <c r="A427" s="383" t="s">
        <v>179</v>
      </c>
      <c r="B427" s="384"/>
      <c r="C427" s="384"/>
      <c r="D427" s="86" t="s">
        <v>1003</v>
      </c>
      <c r="E427" s="98"/>
      <c r="F427" s="98">
        <f t="shared" ref="F427:L427" si="111">F428+F429+F430</f>
        <v>0</v>
      </c>
      <c r="G427" s="98">
        <f t="shared" si="111"/>
        <v>0</v>
      </c>
      <c r="H427" s="98">
        <f t="shared" si="111"/>
        <v>0</v>
      </c>
      <c r="I427" s="98">
        <f t="shared" si="111"/>
        <v>0</v>
      </c>
      <c r="J427" s="98">
        <f t="shared" si="111"/>
        <v>0</v>
      </c>
      <c r="K427" s="98">
        <f t="shared" si="111"/>
        <v>0</v>
      </c>
      <c r="L427" s="98">
        <f t="shared" si="111"/>
        <v>0</v>
      </c>
    </row>
    <row r="428" spans="1:12" s="43" customFormat="1" ht="18" customHeight="1">
      <c r="A428" s="64"/>
      <c r="B428" s="99" t="s">
        <v>483</v>
      </c>
      <c r="C428" s="103"/>
      <c r="D428" s="86" t="s">
        <v>1004</v>
      </c>
      <c r="E428" s="98"/>
      <c r="F428" s="98"/>
      <c r="G428" s="98"/>
      <c r="H428" s="98"/>
      <c r="I428" s="98"/>
      <c r="J428" s="98"/>
      <c r="K428" s="98"/>
      <c r="L428" s="98"/>
    </row>
    <row r="429" spans="1:12" s="43" customFormat="1" ht="29.45" customHeight="1">
      <c r="A429" s="105"/>
      <c r="B429" s="376" t="s">
        <v>114</v>
      </c>
      <c r="C429" s="376"/>
      <c r="D429" s="86" t="s">
        <v>76</v>
      </c>
      <c r="E429" s="98">
        <f>-36042+2654+2000</f>
        <v>-31388</v>
      </c>
      <c r="F429" s="98"/>
      <c r="G429" s="98"/>
      <c r="H429" s="98"/>
      <c r="I429" s="98"/>
      <c r="J429" s="98"/>
      <c r="K429" s="98"/>
      <c r="L429" s="98"/>
    </row>
    <row r="430" spans="1:12" s="43" customFormat="1" ht="18" customHeight="1">
      <c r="A430" s="64"/>
      <c r="B430" s="99" t="s">
        <v>407</v>
      </c>
      <c r="C430" s="103"/>
      <c r="D430" s="86" t="s">
        <v>1005</v>
      </c>
      <c r="E430" s="98"/>
      <c r="F430" s="98"/>
      <c r="G430" s="98"/>
      <c r="H430" s="98"/>
      <c r="I430" s="98"/>
      <c r="J430" s="98"/>
      <c r="K430" s="98"/>
      <c r="L430" s="98"/>
    </row>
    <row r="431" spans="1:12" s="43" customFormat="1" ht="18" customHeight="1">
      <c r="A431" s="64" t="s">
        <v>525</v>
      </c>
      <c r="B431" s="113"/>
      <c r="C431" s="50"/>
      <c r="D431" s="86" t="s">
        <v>671</v>
      </c>
      <c r="E431" s="98">
        <f t="shared" ref="E431:L431" si="112">E432+E439</f>
        <v>0</v>
      </c>
      <c r="F431" s="98">
        <f t="shared" si="112"/>
        <v>0</v>
      </c>
      <c r="G431" s="98">
        <f t="shared" si="112"/>
        <v>0</v>
      </c>
      <c r="H431" s="98">
        <f t="shared" si="112"/>
        <v>0</v>
      </c>
      <c r="I431" s="98">
        <f t="shared" si="112"/>
        <v>0</v>
      </c>
      <c r="J431" s="98">
        <f t="shared" si="112"/>
        <v>0</v>
      </c>
      <c r="K431" s="98">
        <f t="shared" si="112"/>
        <v>0</v>
      </c>
      <c r="L431" s="98">
        <f t="shared" si="112"/>
        <v>0</v>
      </c>
    </row>
    <row r="432" spans="1:12" s="43" customFormat="1" ht="25.5" customHeight="1">
      <c r="A432" s="365" t="s">
        <v>586</v>
      </c>
      <c r="B432" s="366"/>
      <c r="C432" s="366"/>
      <c r="D432" s="86" t="s">
        <v>365</v>
      </c>
      <c r="E432" s="98">
        <f>E433+E434+E435+E436+E437+E438</f>
        <v>0</v>
      </c>
      <c r="F432" s="98">
        <f t="shared" ref="F432:L432" si="113">F433+F434+F435+F436+F437+F438</f>
        <v>0</v>
      </c>
      <c r="G432" s="98">
        <f t="shared" si="113"/>
        <v>0</v>
      </c>
      <c r="H432" s="98">
        <f t="shared" si="113"/>
        <v>0</v>
      </c>
      <c r="I432" s="98">
        <f t="shared" si="113"/>
        <v>0</v>
      </c>
      <c r="J432" s="98">
        <f t="shared" si="113"/>
        <v>0</v>
      </c>
      <c r="K432" s="98">
        <f t="shared" si="113"/>
        <v>0</v>
      </c>
      <c r="L432" s="98">
        <f t="shared" si="113"/>
        <v>0</v>
      </c>
    </row>
    <row r="433" spans="1:12" s="43" customFormat="1" ht="36" customHeight="1">
      <c r="A433" s="64"/>
      <c r="B433" s="349" t="s">
        <v>1029</v>
      </c>
      <c r="C433" s="349"/>
      <c r="D433" s="86" t="s">
        <v>498</v>
      </c>
      <c r="E433" s="98"/>
      <c r="F433" s="98"/>
      <c r="G433" s="98"/>
      <c r="H433" s="98"/>
      <c r="I433" s="98"/>
      <c r="J433" s="98"/>
      <c r="K433" s="98"/>
      <c r="L433" s="98"/>
    </row>
    <row r="434" spans="1:12" s="43" customFormat="1" ht="18" customHeight="1">
      <c r="A434" s="64"/>
      <c r="B434" s="99" t="s">
        <v>853</v>
      </c>
      <c r="C434" s="103"/>
      <c r="D434" s="86" t="s">
        <v>499</v>
      </c>
      <c r="E434" s="98"/>
      <c r="F434" s="98"/>
      <c r="G434" s="98"/>
      <c r="H434" s="98"/>
      <c r="I434" s="98"/>
      <c r="J434" s="98"/>
      <c r="K434" s="98"/>
      <c r="L434" s="98"/>
    </row>
    <row r="435" spans="1:12" s="43" customFormat="1" ht="18" customHeight="1">
      <c r="A435" s="64"/>
      <c r="B435" s="99" t="s">
        <v>17</v>
      </c>
      <c r="C435" s="103"/>
      <c r="D435" s="86" t="s">
        <v>401</v>
      </c>
      <c r="E435" s="98"/>
      <c r="F435" s="98"/>
      <c r="G435" s="98"/>
      <c r="H435" s="98"/>
      <c r="I435" s="98"/>
      <c r="J435" s="98"/>
      <c r="K435" s="98"/>
      <c r="L435" s="98"/>
    </row>
    <row r="436" spans="1:12" s="43" customFormat="1" ht="27" customHeight="1">
      <c r="A436" s="64"/>
      <c r="B436" s="349" t="s">
        <v>18</v>
      </c>
      <c r="C436" s="349"/>
      <c r="D436" s="86" t="s">
        <v>650</v>
      </c>
      <c r="E436" s="98"/>
      <c r="F436" s="98"/>
      <c r="G436" s="98"/>
      <c r="H436" s="98"/>
      <c r="I436" s="98"/>
      <c r="J436" s="98"/>
      <c r="K436" s="98"/>
      <c r="L436" s="98"/>
    </row>
    <row r="437" spans="1:12" s="100" customFormat="1" ht="29.45" customHeight="1">
      <c r="A437" s="64"/>
      <c r="B437" s="349" t="s">
        <v>584</v>
      </c>
      <c r="C437" s="349"/>
      <c r="D437" s="86" t="s">
        <v>583</v>
      </c>
      <c r="E437" s="98"/>
      <c r="F437" s="98"/>
      <c r="G437" s="98"/>
      <c r="H437" s="98"/>
      <c r="I437" s="98"/>
      <c r="J437" s="98"/>
      <c r="K437" s="98"/>
      <c r="L437" s="98"/>
    </row>
    <row r="438" spans="1:12" s="43" customFormat="1" ht="18.600000000000001" customHeight="1">
      <c r="A438" s="64"/>
      <c r="B438" s="99" t="s">
        <v>400</v>
      </c>
      <c r="C438" s="103"/>
      <c r="D438" s="86" t="s">
        <v>297</v>
      </c>
      <c r="E438" s="98"/>
      <c r="F438" s="98"/>
      <c r="G438" s="98"/>
      <c r="H438" s="98"/>
      <c r="I438" s="98"/>
      <c r="J438" s="98"/>
      <c r="K438" s="98"/>
      <c r="L438" s="98"/>
    </row>
    <row r="439" spans="1:12" s="43" customFormat="1" ht="18.600000000000001" customHeight="1">
      <c r="A439" s="64" t="s">
        <v>486</v>
      </c>
      <c r="B439" s="99"/>
      <c r="C439" s="103"/>
      <c r="D439" s="86">
        <v>41.02</v>
      </c>
      <c r="E439" s="98">
        <f>E440</f>
        <v>0</v>
      </c>
      <c r="F439" s="98">
        <f t="shared" ref="F439:L440" si="114">F440</f>
        <v>0</v>
      </c>
      <c r="G439" s="98">
        <f t="shared" si="114"/>
        <v>0</v>
      </c>
      <c r="H439" s="98">
        <f t="shared" si="114"/>
        <v>0</v>
      </c>
      <c r="I439" s="98">
        <f t="shared" si="114"/>
        <v>0</v>
      </c>
      <c r="J439" s="98">
        <f t="shared" si="114"/>
        <v>0</v>
      </c>
      <c r="K439" s="98">
        <f t="shared" si="114"/>
        <v>0</v>
      </c>
      <c r="L439" s="98">
        <f t="shared" si="114"/>
        <v>0</v>
      </c>
    </row>
    <row r="440" spans="1:12" s="43" customFormat="1" ht="71.45" customHeight="1">
      <c r="A440" s="64"/>
      <c r="B440" s="387" t="s">
        <v>504</v>
      </c>
      <c r="C440" s="387"/>
      <c r="D440" s="86" t="s">
        <v>34</v>
      </c>
      <c r="E440" s="98">
        <f>E441</f>
        <v>0</v>
      </c>
      <c r="F440" s="98">
        <f t="shared" si="114"/>
        <v>0</v>
      </c>
      <c r="G440" s="98">
        <f t="shared" si="114"/>
        <v>0</v>
      </c>
      <c r="H440" s="98">
        <f t="shared" si="114"/>
        <v>0</v>
      </c>
      <c r="I440" s="98">
        <f t="shared" si="114"/>
        <v>0</v>
      </c>
      <c r="J440" s="98">
        <f t="shared" si="114"/>
        <v>0</v>
      </c>
      <c r="K440" s="98">
        <f t="shared" si="114"/>
        <v>0</v>
      </c>
      <c r="L440" s="98">
        <f t="shared" si="114"/>
        <v>0</v>
      </c>
    </row>
    <row r="441" spans="1:12" s="43" customFormat="1" ht="68.45" customHeight="1">
      <c r="A441" s="64"/>
      <c r="B441" s="119"/>
      <c r="C441" s="120" t="s">
        <v>948</v>
      </c>
      <c r="D441" s="86" t="s">
        <v>949</v>
      </c>
      <c r="E441" s="98"/>
      <c r="F441" s="98"/>
      <c r="G441" s="98"/>
      <c r="H441" s="98"/>
      <c r="I441" s="98"/>
      <c r="J441" s="98"/>
      <c r="K441" s="98"/>
      <c r="L441" s="98"/>
    </row>
    <row r="442" spans="1:12" s="43" customFormat="1" ht="18" customHeight="1">
      <c r="A442" s="62" t="s">
        <v>385</v>
      </c>
      <c r="B442" s="99"/>
      <c r="C442" s="99"/>
      <c r="D442" s="86" t="s">
        <v>102</v>
      </c>
      <c r="E442" s="98">
        <f>E443</f>
        <v>31868</v>
      </c>
      <c r="F442" s="98">
        <f t="shared" ref="F442:L442" si="115">F443</f>
        <v>0</v>
      </c>
      <c r="G442" s="98">
        <f t="shared" si="115"/>
        <v>0</v>
      </c>
      <c r="H442" s="98">
        <f t="shared" si="115"/>
        <v>0</v>
      </c>
      <c r="I442" s="98">
        <f t="shared" si="115"/>
        <v>0</v>
      </c>
      <c r="J442" s="98">
        <f t="shared" si="115"/>
        <v>0</v>
      </c>
      <c r="K442" s="98">
        <f t="shared" si="115"/>
        <v>0</v>
      </c>
      <c r="L442" s="98">
        <f t="shared" si="115"/>
        <v>0</v>
      </c>
    </row>
    <row r="443" spans="1:12" s="43" customFormat="1" ht="26.25" customHeight="1">
      <c r="A443" s="358" t="s">
        <v>71</v>
      </c>
      <c r="B443" s="359"/>
      <c r="C443" s="359"/>
      <c r="D443" s="86" t="s">
        <v>103</v>
      </c>
      <c r="E443" s="98">
        <f>E444+E464</f>
        <v>31868</v>
      </c>
      <c r="F443" s="98">
        <f t="shared" ref="F443:L443" si="116">F444+F464</f>
        <v>0</v>
      </c>
      <c r="G443" s="98">
        <f t="shared" si="116"/>
        <v>0</v>
      </c>
      <c r="H443" s="98">
        <f t="shared" si="116"/>
        <v>0</v>
      </c>
      <c r="I443" s="98">
        <f t="shared" si="116"/>
        <v>0</v>
      </c>
      <c r="J443" s="98">
        <f t="shared" si="116"/>
        <v>0</v>
      </c>
      <c r="K443" s="98">
        <f t="shared" si="116"/>
        <v>0</v>
      </c>
      <c r="L443" s="98">
        <f t="shared" si="116"/>
        <v>0</v>
      </c>
    </row>
    <row r="444" spans="1:12" s="43" customFormat="1" ht="55.15" customHeight="1">
      <c r="A444" s="347" t="s">
        <v>942</v>
      </c>
      <c r="B444" s="348"/>
      <c r="C444" s="348"/>
      <c r="D444" s="86" t="s">
        <v>366</v>
      </c>
      <c r="E444" s="98">
        <f>E445+E446+E447+E448+E449+E450+E451+E452+E453+E455+E456+E457+E458+E460+E461+E462+E463</f>
        <v>25770</v>
      </c>
      <c r="F444" s="98">
        <f t="shared" ref="F444:L444" si="117">F445+F446+F447+F448+F449+F450+F451+F452+F453+F455+F456+F457+F458+F460+F461+F462+F463</f>
        <v>0</v>
      </c>
      <c r="G444" s="98">
        <f t="shared" si="117"/>
        <v>0</v>
      </c>
      <c r="H444" s="98">
        <f t="shared" si="117"/>
        <v>0</v>
      </c>
      <c r="I444" s="98">
        <f t="shared" si="117"/>
        <v>0</v>
      </c>
      <c r="J444" s="98">
        <f t="shared" si="117"/>
        <v>0</v>
      </c>
      <c r="K444" s="98">
        <f t="shared" si="117"/>
        <v>0</v>
      </c>
      <c r="L444" s="98">
        <f t="shared" si="117"/>
        <v>0</v>
      </c>
    </row>
    <row r="445" spans="1:12" s="43" customFormat="1" ht="18.600000000000001" customHeight="1">
      <c r="A445" s="62"/>
      <c r="B445" s="99" t="s">
        <v>919</v>
      </c>
      <c r="C445" s="103"/>
      <c r="D445" s="189" t="s">
        <v>1006</v>
      </c>
      <c r="E445" s="199"/>
      <c r="F445" s="98"/>
      <c r="G445" s="98"/>
      <c r="H445" s="98"/>
      <c r="I445" s="98"/>
      <c r="J445" s="98"/>
      <c r="K445" s="98"/>
      <c r="L445" s="98"/>
    </row>
    <row r="446" spans="1:12" s="43" customFormat="1" ht="18.600000000000001" customHeight="1">
      <c r="A446" s="62"/>
      <c r="B446" s="99" t="s">
        <v>635</v>
      </c>
      <c r="C446" s="103"/>
      <c r="D446" s="189" t="s">
        <v>136</v>
      </c>
      <c r="E446" s="199"/>
      <c r="F446" s="98"/>
      <c r="G446" s="98"/>
      <c r="H446" s="98"/>
      <c r="I446" s="98"/>
      <c r="J446" s="98"/>
      <c r="K446" s="98"/>
      <c r="L446" s="98"/>
    </row>
    <row r="447" spans="1:12" s="100" customFormat="1" ht="37.9" customHeight="1">
      <c r="A447" s="62"/>
      <c r="B447" s="418" t="s">
        <v>939</v>
      </c>
      <c r="C447" s="419"/>
      <c r="D447" s="86" t="s">
        <v>940</v>
      </c>
      <c r="E447" s="199"/>
      <c r="F447" s="98"/>
      <c r="G447" s="98"/>
      <c r="H447" s="98"/>
      <c r="I447" s="98"/>
      <c r="J447" s="98"/>
      <c r="K447" s="98"/>
      <c r="L447" s="98"/>
    </row>
    <row r="448" spans="1:12" s="43" customFormat="1" ht="46.15" customHeight="1">
      <c r="A448" s="62"/>
      <c r="B448" s="349" t="s">
        <v>918</v>
      </c>
      <c r="C448" s="349"/>
      <c r="D448" s="189" t="s">
        <v>350</v>
      </c>
      <c r="E448" s="98">
        <v>500</v>
      </c>
      <c r="F448" s="98"/>
      <c r="G448" s="98"/>
      <c r="H448" s="98"/>
      <c r="I448" s="98"/>
      <c r="J448" s="98"/>
      <c r="K448" s="98"/>
      <c r="L448" s="98"/>
    </row>
    <row r="449" spans="1:14" s="43" customFormat="1" ht="24" customHeight="1">
      <c r="A449" s="62"/>
      <c r="B449" s="364" t="s">
        <v>312</v>
      </c>
      <c r="C449" s="364"/>
      <c r="D449" s="189" t="s">
        <v>313</v>
      </c>
      <c r="E449" s="98"/>
      <c r="F449" s="98"/>
      <c r="G449" s="98"/>
      <c r="H449" s="98"/>
      <c r="I449" s="98"/>
      <c r="J449" s="98"/>
      <c r="K449" s="98"/>
      <c r="L449" s="98"/>
    </row>
    <row r="450" spans="1:14" s="43" customFormat="1" ht="18" customHeight="1">
      <c r="A450" s="62"/>
      <c r="B450" s="99" t="s">
        <v>335</v>
      </c>
      <c r="C450" s="48"/>
      <c r="D450" s="189" t="s">
        <v>336</v>
      </c>
      <c r="E450" s="98">
        <f>15100+8000+749+1421</f>
        <v>25270</v>
      </c>
      <c r="F450" s="98"/>
      <c r="G450" s="98"/>
      <c r="H450" s="98"/>
      <c r="I450" s="98"/>
      <c r="J450" s="98"/>
      <c r="K450" s="98"/>
      <c r="L450" s="98"/>
    </row>
    <row r="451" spans="1:14" s="43" customFormat="1" ht="29.25" customHeight="1">
      <c r="A451" s="62"/>
      <c r="B451" s="364" t="s">
        <v>189</v>
      </c>
      <c r="C451" s="364"/>
      <c r="D451" s="189" t="s">
        <v>190</v>
      </c>
      <c r="E451" s="98"/>
      <c r="F451" s="98"/>
      <c r="G451" s="98"/>
      <c r="H451" s="98"/>
      <c r="I451" s="98"/>
      <c r="J451" s="98"/>
      <c r="K451" s="98"/>
      <c r="L451" s="98"/>
    </row>
    <row r="452" spans="1:14" s="43" customFormat="1" ht="26.25" customHeight="1">
      <c r="A452" s="62"/>
      <c r="B452" s="349" t="s">
        <v>98</v>
      </c>
      <c r="C452" s="349"/>
      <c r="D452" s="189" t="s">
        <v>99</v>
      </c>
      <c r="E452" s="98"/>
      <c r="F452" s="98"/>
      <c r="G452" s="98"/>
      <c r="H452" s="98"/>
      <c r="I452" s="98"/>
      <c r="J452" s="98"/>
      <c r="K452" s="98"/>
      <c r="L452" s="98"/>
    </row>
    <row r="453" spans="1:14" s="43" customFormat="1" ht="32.450000000000003" customHeight="1">
      <c r="A453" s="62"/>
      <c r="B453" s="349" t="s">
        <v>178</v>
      </c>
      <c r="C453" s="349"/>
      <c r="D453" s="189" t="s">
        <v>72</v>
      </c>
      <c r="E453" s="98"/>
      <c r="F453" s="98">
        <f t="shared" ref="F453:L453" si="118">F454</f>
        <v>0</v>
      </c>
      <c r="G453" s="98">
        <f t="shared" si="118"/>
        <v>0</v>
      </c>
      <c r="H453" s="98">
        <f t="shared" si="118"/>
        <v>0</v>
      </c>
      <c r="I453" s="98">
        <f t="shared" si="118"/>
        <v>0</v>
      </c>
      <c r="J453" s="98">
        <f t="shared" si="118"/>
        <v>0</v>
      </c>
      <c r="K453" s="98">
        <f t="shared" si="118"/>
        <v>0</v>
      </c>
      <c r="L453" s="98">
        <f t="shared" si="118"/>
        <v>0</v>
      </c>
    </row>
    <row r="454" spans="1:14" s="43" customFormat="1" ht="41.45" customHeight="1">
      <c r="A454" s="62"/>
      <c r="B454" s="106"/>
      <c r="C454" s="106" t="s">
        <v>666</v>
      </c>
      <c r="D454" s="86" t="s">
        <v>74</v>
      </c>
      <c r="E454" s="98"/>
      <c r="F454" s="98"/>
      <c r="G454" s="98"/>
      <c r="H454" s="98"/>
      <c r="I454" s="98"/>
      <c r="J454" s="98"/>
      <c r="K454" s="98"/>
      <c r="L454" s="98"/>
    </row>
    <row r="455" spans="1:14" s="43" customFormat="1" ht="20.25" customHeight="1">
      <c r="A455" s="62"/>
      <c r="B455" s="52" t="s">
        <v>810</v>
      </c>
      <c r="C455" s="97"/>
      <c r="D455" s="86" t="s">
        <v>1025</v>
      </c>
      <c r="E455" s="98"/>
      <c r="F455" s="98"/>
      <c r="G455" s="98"/>
      <c r="H455" s="98"/>
      <c r="I455" s="98"/>
      <c r="J455" s="98"/>
      <c r="K455" s="98"/>
      <c r="L455" s="98"/>
    </row>
    <row r="456" spans="1:14" s="43" customFormat="1" ht="31.9" customHeight="1">
      <c r="A456" s="67"/>
      <c r="B456" s="388" t="s">
        <v>298</v>
      </c>
      <c r="C456" s="388"/>
      <c r="D456" s="86" t="s">
        <v>299</v>
      </c>
      <c r="E456" s="98"/>
      <c r="F456" s="98"/>
      <c r="G456" s="98"/>
      <c r="H456" s="98"/>
      <c r="I456" s="98"/>
      <c r="J456" s="98"/>
      <c r="K456" s="98"/>
      <c r="L456" s="98"/>
    </row>
    <row r="457" spans="1:14" s="100" customFormat="1" ht="43.9" customHeight="1">
      <c r="A457" s="67"/>
      <c r="B457" s="389" t="s">
        <v>581</v>
      </c>
      <c r="C457" s="371"/>
      <c r="D457" s="182" t="s">
        <v>582</v>
      </c>
      <c r="E457" s="98"/>
      <c r="F457" s="98"/>
      <c r="G457" s="98"/>
      <c r="H457" s="98"/>
      <c r="I457" s="98"/>
      <c r="J457" s="98"/>
      <c r="K457" s="98"/>
      <c r="L457" s="98"/>
      <c r="M457" s="223"/>
      <c r="N457" s="190"/>
    </row>
    <row r="458" spans="1:14" s="100" customFormat="1" ht="43.9" customHeight="1">
      <c r="A458" s="216"/>
      <c r="B458" s="385" t="s">
        <v>888</v>
      </c>
      <c r="C458" s="386"/>
      <c r="D458" s="221" t="s">
        <v>882</v>
      </c>
      <c r="E458" s="98"/>
      <c r="F458" s="98">
        <f t="shared" ref="F458:L458" si="119">F459</f>
        <v>0</v>
      </c>
      <c r="G458" s="98">
        <f t="shared" si="119"/>
        <v>0</v>
      </c>
      <c r="H458" s="98">
        <f t="shared" si="119"/>
        <v>0</v>
      </c>
      <c r="I458" s="98">
        <f t="shared" si="119"/>
        <v>0</v>
      </c>
      <c r="J458" s="98">
        <f t="shared" si="119"/>
        <v>0</v>
      </c>
      <c r="K458" s="98">
        <f t="shared" si="119"/>
        <v>0</v>
      </c>
      <c r="L458" s="98">
        <f t="shared" si="119"/>
        <v>0</v>
      </c>
      <c r="M458" s="223"/>
      <c r="N458" s="190"/>
    </row>
    <row r="459" spans="1:14" s="100" customFormat="1" ht="43.9" customHeight="1">
      <c r="A459" s="216"/>
      <c r="B459" s="224"/>
      <c r="C459" s="225" t="s">
        <v>883</v>
      </c>
      <c r="D459" s="221" t="s">
        <v>884</v>
      </c>
      <c r="E459" s="98"/>
      <c r="F459" s="98"/>
      <c r="G459" s="98"/>
      <c r="H459" s="98"/>
      <c r="I459" s="98"/>
      <c r="J459" s="98"/>
      <c r="K459" s="98"/>
      <c r="L459" s="98"/>
      <c r="M459" s="223"/>
      <c r="N459" s="190"/>
    </row>
    <row r="460" spans="1:14" s="100" customFormat="1" ht="43.9" customHeight="1">
      <c r="A460" s="67"/>
      <c r="B460" s="370" t="s">
        <v>894</v>
      </c>
      <c r="C460" s="371"/>
      <c r="D460" s="221" t="s">
        <v>893</v>
      </c>
      <c r="E460" s="98"/>
      <c r="F460" s="98"/>
      <c r="G460" s="98"/>
      <c r="H460" s="98"/>
      <c r="I460" s="98"/>
      <c r="J460" s="98"/>
      <c r="K460" s="98"/>
      <c r="L460" s="98"/>
      <c r="M460" s="223"/>
      <c r="N460" s="190"/>
    </row>
    <row r="461" spans="1:14" s="100" customFormat="1" ht="43.9" customHeight="1">
      <c r="A461" s="67"/>
      <c r="B461" s="370" t="s">
        <v>896</v>
      </c>
      <c r="C461" s="371"/>
      <c r="D461" s="221" t="s">
        <v>895</v>
      </c>
      <c r="E461" s="98"/>
      <c r="F461" s="98"/>
      <c r="G461" s="98"/>
      <c r="H461" s="98"/>
      <c r="I461" s="98"/>
      <c r="J461" s="98"/>
      <c r="K461" s="98"/>
      <c r="L461" s="98"/>
      <c r="M461" s="223"/>
      <c r="N461" s="190"/>
    </row>
    <row r="462" spans="1:14" s="100" customFormat="1" ht="43.9" customHeight="1">
      <c r="A462" s="67"/>
      <c r="B462" s="370" t="s">
        <v>897</v>
      </c>
      <c r="C462" s="371"/>
      <c r="D462" s="221" t="s">
        <v>901</v>
      </c>
      <c r="E462" s="98"/>
      <c r="F462" s="98"/>
      <c r="G462" s="98"/>
      <c r="H462" s="98"/>
      <c r="I462" s="98"/>
      <c r="J462" s="98"/>
      <c r="K462" s="98"/>
      <c r="L462" s="98"/>
      <c r="M462" s="223"/>
      <c r="N462" s="190"/>
    </row>
    <row r="463" spans="1:14" s="100" customFormat="1" ht="43.9" customHeight="1">
      <c r="A463" s="67"/>
      <c r="B463" s="370" t="s">
        <v>914</v>
      </c>
      <c r="C463" s="371"/>
      <c r="D463" s="221" t="s">
        <v>915</v>
      </c>
      <c r="E463" s="98"/>
      <c r="F463" s="98"/>
      <c r="G463" s="98"/>
      <c r="H463" s="98"/>
      <c r="I463" s="98"/>
      <c r="J463" s="98"/>
      <c r="K463" s="98"/>
      <c r="L463" s="98"/>
    </row>
    <row r="464" spans="1:14" s="43" customFormat="1" ht="53.45" customHeight="1">
      <c r="A464" s="358" t="s">
        <v>900</v>
      </c>
      <c r="B464" s="359"/>
      <c r="C464" s="359"/>
      <c r="D464" s="51" t="s">
        <v>65</v>
      </c>
      <c r="E464" s="98">
        <f t="shared" ref="E464:L464" si="120">E465+E466+E467+E468+E469+E470+E471+E472+E473+E474+E475+E477</f>
        <v>6098</v>
      </c>
      <c r="F464" s="98">
        <f t="shared" si="120"/>
        <v>0</v>
      </c>
      <c r="G464" s="98">
        <f t="shared" si="120"/>
        <v>0</v>
      </c>
      <c r="H464" s="98">
        <f t="shared" si="120"/>
        <v>0</v>
      </c>
      <c r="I464" s="98">
        <f t="shared" si="120"/>
        <v>0</v>
      </c>
      <c r="J464" s="98">
        <f t="shared" si="120"/>
        <v>0</v>
      </c>
      <c r="K464" s="98">
        <f t="shared" si="120"/>
        <v>0</v>
      </c>
      <c r="L464" s="98">
        <f t="shared" si="120"/>
        <v>0</v>
      </c>
    </row>
    <row r="465" spans="1:12" s="43" customFormat="1" ht="18" customHeight="1">
      <c r="A465" s="62"/>
      <c r="B465" s="99" t="s">
        <v>15</v>
      </c>
      <c r="C465" s="103"/>
      <c r="D465" s="86" t="s">
        <v>294</v>
      </c>
      <c r="E465" s="98"/>
      <c r="F465" s="98"/>
      <c r="G465" s="98"/>
      <c r="H465" s="98"/>
      <c r="I465" s="98"/>
      <c r="J465" s="98"/>
      <c r="K465" s="98"/>
      <c r="L465" s="98"/>
    </row>
    <row r="466" spans="1:12" s="43" customFormat="1" ht="46.5" customHeight="1">
      <c r="A466" s="68"/>
      <c r="B466" s="349" t="s">
        <v>214</v>
      </c>
      <c r="C466" s="349"/>
      <c r="D466" s="86" t="s">
        <v>215</v>
      </c>
      <c r="E466" s="98"/>
      <c r="F466" s="98"/>
      <c r="G466" s="98"/>
      <c r="H466" s="98"/>
      <c r="I466" s="98"/>
      <c r="J466" s="98"/>
      <c r="K466" s="98"/>
      <c r="L466" s="98"/>
    </row>
    <row r="467" spans="1:12" s="43" customFormat="1" ht="30.6" customHeight="1">
      <c r="A467" s="68"/>
      <c r="B467" s="349" t="s">
        <v>809</v>
      </c>
      <c r="C467" s="349"/>
      <c r="D467" s="86" t="s">
        <v>392</v>
      </c>
      <c r="E467" s="98"/>
      <c r="F467" s="98"/>
      <c r="G467" s="98"/>
      <c r="H467" s="98"/>
      <c r="I467" s="98"/>
      <c r="J467" s="98"/>
      <c r="K467" s="98"/>
      <c r="L467" s="98"/>
    </row>
    <row r="468" spans="1:12" s="43" customFormat="1" ht="31.15" customHeight="1">
      <c r="A468" s="68"/>
      <c r="B468" s="349" t="s">
        <v>1007</v>
      </c>
      <c r="C468" s="349"/>
      <c r="D468" s="86" t="s">
        <v>96</v>
      </c>
      <c r="E468" s="98"/>
      <c r="F468" s="98"/>
      <c r="G468" s="98"/>
      <c r="H468" s="98"/>
      <c r="I468" s="98"/>
      <c r="J468" s="98"/>
      <c r="K468" s="98"/>
      <c r="L468" s="98"/>
    </row>
    <row r="469" spans="1:12" s="43" customFormat="1" ht="27" customHeight="1">
      <c r="A469" s="68"/>
      <c r="B469" s="349" t="s">
        <v>679</v>
      </c>
      <c r="C469" s="349"/>
      <c r="D469" s="86" t="s">
        <v>680</v>
      </c>
      <c r="E469" s="98">
        <v>3420</v>
      </c>
      <c r="F469" s="98"/>
      <c r="G469" s="98"/>
      <c r="H469" s="98"/>
      <c r="I469" s="98"/>
      <c r="J469" s="98"/>
      <c r="K469" s="98"/>
      <c r="L469" s="98"/>
    </row>
    <row r="470" spans="1:12" s="43" customFormat="1" ht="20.25" customHeight="1">
      <c r="A470" s="68"/>
      <c r="B470" s="364" t="s">
        <v>866</v>
      </c>
      <c r="C470" s="364"/>
      <c r="D470" s="86" t="s">
        <v>867</v>
      </c>
      <c r="E470" s="98"/>
      <c r="F470" s="98"/>
      <c r="G470" s="98"/>
      <c r="H470" s="98"/>
      <c r="I470" s="98"/>
      <c r="J470" s="98"/>
      <c r="K470" s="98"/>
      <c r="L470" s="98"/>
    </row>
    <row r="471" spans="1:12" s="43" customFormat="1" ht="33" customHeight="1">
      <c r="A471" s="68"/>
      <c r="B471" s="399" t="s">
        <v>954</v>
      </c>
      <c r="C471" s="402"/>
      <c r="D471" s="86" t="s">
        <v>955</v>
      </c>
      <c r="E471" s="98"/>
      <c r="F471" s="98"/>
      <c r="G471" s="98"/>
      <c r="H471" s="98"/>
      <c r="I471" s="98"/>
      <c r="J471" s="98"/>
      <c r="K471" s="98"/>
      <c r="L471" s="98"/>
    </row>
    <row r="472" spans="1:12" s="43" customFormat="1" ht="33" customHeight="1">
      <c r="A472" s="68"/>
      <c r="B472" s="399" t="s">
        <v>956</v>
      </c>
      <c r="C472" s="402"/>
      <c r="D472" s="86" t="s">
        <v>957</v>
      </c>
      <c r="E472" s="98"/>
      <c r="F472" s="98"/>
      <c r="G472" s="98"/>
      <c r="H472" s="98"/>
      <c r="I472" s="98"/>
      <c r="J472" s="98"/>
      <c r="K472" s="98"/>
      <c r="L472" s="98"/>
    </row>
    <row r="473" spans="1:12" s="43" customFormat="1" ht="40.15" customHeight="1">
      <c r="A473" s="67"/>
      <c r="B473" s="377" t="s">
        <v>477</v>
      </c>
      <c r="C473" s="353"/>
      <c r="D473" s="86" t="s">
        <v>476</v>
      </c>
      <c r="E473" s="98"/>
      <c r="F473" s="98"/>
      <c r="G473" s="98"/>
      <c r="H473" s="98"/>
      <c r="I473" s="98"/>
      <c r="J473" s="98"/>
      <c r="K473" s="98"/>
      <c r="L473" s="98"/>
    </row>
    <row r="474" spans="1:12" s="100" customFormat="1" ht="40.15" customHeight="1">
      <c r="A474" s="67"/>
      <c r="B474" s="377" t="s">
        <v>569</v>
      </c>
      <c r="C474" s="391"/>
      <c r="D474" s="86" t="s">
        <v>568</v>
      </c>
      <c r="E474" s="98">
        <v>2678</v>
      </c>
      <c r="F474" s="98"/>
      <c r="G474" s="98"/>
      <c r="H474" s="98"/>
      <c r="I474" s="98"/>
      <c r="J474" s="98"/>
      <c r="K474" s="98"/>
      <c r="L474" s="98"/>
    </row>
    <row r="475" spans="1:12" s="100" customFormat="1" ht="40.15" customHeight="1">
      <c r="A475" s="67"/>
      <c r="B475" s="377" t="s">
        <v>875</v>
      </c>
      <c r="C475" s="378"/>
      <c r="D475" s="86" t="s">
        <v>630</v>
      </c>
      <c r="E475" s="98">
        <f>E476</f>
        <v>0</v>
      </c>
      <c r="F475" s="98">
        <f t="shared" ref="F475:L475" si="121">F476</f>
        <v>0</v>
      </c>
      <c r="G475" s="98">
        <f t="shared" si="121"/>
        <v>0</v>
      </c>
      <c r="H475" s="98">
        <f t="shared" si="121"/>
        <v>0</v>
      </c>
      <c r="I475" s="98">
        <f t="shared" si="121"/>
        <v>0</v>
      </c>
      <c r="J475" s="98">
        <f t="shared" si="121"/>
        <v>0</v>
      </c>
      <c r="K475" s="98">
        <f t="shared" si="121"/>
        <v>0</v>
      </c>
      <c r="L475" s="98">
        <f t="shared" si="121"/>
        <v>0</v>
      </c>
    </row>
    <row r="476" spans="1:12" s="100" customFormat="1" ht="40.15" customHeight="1">
      <c r="A476" s="67"/>
      <c r="B476" s="217"/>
      <c r="C476" s="226" t="s">
        <v>633</v>
      </c>
      <c r="D476" s="86" t="s">
        <v>631</v>
      </c>
      <c r="E476" s="98"/>
      <c r="F476" s="98"/>
      <c r="G476" s="98"/>
      <c r="H476" s="98"/>
      <c r="I476" s="98"/>
      <c r="J476" s="98"/>
      <c r="K476" s="98"/>
      <c r="L476" s="98"/>
    </row>
    <row r="477" spans="1:12" s="100" customFormat="1" ht="40.15" customHeight="1">
      <c r="A477" s="67"/>
      <c r="B477" s="377" t="s">
        <v>899</v>
      </c>
      <c r="C477" s="378"/>
      <c r="D477" s="86" t="s">
        <v>898</v>
      </c>
      <c r="E477" s="98"/>
      <c r="F477" s="98"/>
      <c r="G477" s="98"/>
      <c r="H477" s="98"/>
      <c r="I477" s="98"/>
      <c r="J477" s="98"/>
      <c r="K477" s="98"/>
      <c r="L477" s="98"/>
    </row>
    <row r="478" spans="1:12" s="100" customFormat="1" ht="25.9" customHeight="1">
      <c r="A478" s="379" t="s">
        <v>608</v>
      </c>
      <c r="B478" s="380"/>
      <c r="C478" s="371"/>
      <c r="D478" s="51" t="s">
        <v>606</v>
      </c>
      <c r="E478" s="124">
        <f>E479</f>
        <v>0</v>
      </c>
      <c r="F478" s="124">
        <f t="shared" ref="F478:L478" si="122">F479</f>
        <v>0</v>
      </c>
      <c r="G478" s="124">
        <f t="shared" si="122"/>
        <v>0</v>
      </c>
      <c r="H478" s="124">
        <f t="shared" si="122"/>
        <v>0</v>
      </c>
      <c r="I478" s="124">
        <f t="shared" si="122"/>
        <v>0</v>
      </c>
      <c r="J478" s="124">
        <f t="shared" si="122"/>
        <v>0</v>
      </c>
      <c r="K478" s="124">
        <f t="shared" si="122"/>
        <v>0</v>
      </c>
      <c r="L478" s="124">
        <f t="shared" si="122"/>
        <v>0</v>
      </c>
    </row>
    <row r="479" spans="1:12" s="100" customFormat="1" ht="25.9" customHeight="1">
      <c r="A479" s="181"/>
      <c r="B479" s="381" t="s">
        <v>609</v>
      </c>
      <c r="C479" s="371"/>
      <c r="D479" s="51" t="s">
        <v>607</v>
      </c>
      <c r="E479" s="98"/>
      <c r="F479" s="98"/>
      <c r="G479" s="98"/>
      <c r="H479" s="98"/>
      <c r="I479" s="98"/>
      <c r="J479" s="98"/>
      <c r="K479" s="98"/>
      <c r="L479" s="98"/>
    </row>
    <row r="480" spans="1:12" s="59" customFormat="1" ht="55.9" customHeight="1">
      <c r="A480" s="445" t="s">
        <v>567</v>
      </c>
      <c r="B480" s="446"/>
      <c r="C480" s="446"/>
      <c r="D480" s="57" t="s">
        <v>380</v>
      </c>
      <c r="E480" s="58">
        <f>E482+E494+E501+E510+E560+E623+E627</f>
        <v>362196</v>
      </c>
      <c r="F480" s="58">
        <f t="shared" ref="F480:L480" si="123">F482+F494+F501+F510+F560+F623+F627</f>
        <v>0</v>
      </c>
      <c r="G480" s="58">
        <f t="shared" si="123"/>
        <v>0</v>
      </c>
      <c r="H480" s="58">
        <f t="shared" si="123"/>
        <v>0</v>
      </c>
      <c r="I480" s="58">
        <f t="shared" si="123"/>
        <v>0</v>
      </c>
      <c r="J480" s="58">
        <f t="shared" si="123"/>
        <v>0</v>
      </c>
      <c r="K480" s="58">
        <f t="shared" si="123"/>
        <v>0</v>
      </c>
      <c r="L480" s="58">
        <f t="shared" si="123"/>
        <v>0</v>
      </c>
    </row>
    <row r="481" spans="1:12" s="59" customFormat="1" ht="18" customHeight="1">
      <c r="A481" s="68" t="s">
        <v>616</v>
      </c>
      <c r="B481" s="97"/>
      <c r="C481" s="99"/>
      <c r="D481" s="51" t="s">
        <v>501</v>
      </c>
      <c r="E481" s="98">
        <f>E482+E494</f>
        <v>31388</v>
      </c>
      <c r="F481" s="98">
        <f t="shared" ref="F481:L481" si="124">F482+F494</f>
        <v>0</v>
      </c>
      <c r="G481" s="98">
        <f t="shared" si="124"/>
        <v>0</v>
      </c>
      <c r="H481" s="98">
        <f t="shared" si="124"/>
        <v>0</v>
      </c>
      <c r="I481" s="98">
        <f t="shared" si="124"/>
        <v>0</v>
      </c>
      <c r="J481" s="98">
        <f t="shared" si="124"/>
        <v>0</v>
      </c>
      <c r="K481" s="98">
        <f t="shared" si="124"/>
        <v>0</v>
      </c>
      <c r="L481" s="98">
        <f t="shared" si="124"/>
        <v>0</v>
      </c>
    </row>
    <row r="482" spans="1:12" s="59" customFormat="1" ht="18" customHeight="1">
      <c r="A482" s="68" t="s">
        <v>821</v>
      </c>
      <c r="B482" s="97"/>
      <c r="C482" s="99"/>
      <c r="D482" s="51" t="s">
        <v>672</v>
      </c>
      <c r="E482" s="98">
        <f>E483</f>
        <v>31388</v>
      </c>
      <c r="F482" s="98">
        <f t="shared" ref="F482:L483" si="125">F483</f>
        <v>0</v>
      </c>
      <c r="G482" s="98">
        <f t="shared" si="125"/>
        <v>0</v>
      </c>
      <c r="H482" s="98">
        <f t="shared" si="125"/>
        <v>0</v>
      </c>
      <c r="I482" s="98">
        <f t="shared" si="125"/>
        <v>0</v>
      </c>
      <c r="J482" s="98">
        <f t="shared" si="125"/>
        <v>0</v>
      </c>
      <c r="K482" s="98">
        <f t="shared" si="125"/>
        <v>0</v>
      </c>
      <c r="L482" s="98">
        <f t="shared" si="125"/>
        <v>0</v>
      </c>
    </row>
    <row r="483" spans="1:12" s="59" customFormat="1" ht="18" customHeight="1">
      <c r="A483" s="64" t="s">
        <v>669</v>
      </c>
      <c r="B483" s="111"/>
      <c r="C483" s="111"/>
      <c r="D483" s="86" t="s">
        <v>22</v>
      </c>
      <c r="E483" s="103">
        <f>E484</f>
        <v>31388</v>
      </c>
      <c r="F483" s="103">
        <f t="shared" si="125"/>
        <v>0</v>
      </c>
      <c r="G483" s="103">
        <f t="shared" si="125"/>
        <v>0</v>
      </c>
      <c r="H483" s="103">
        <f t="shared" si="125"/>
        <v>0</v>
      </c>
      <c r="I483" s="103">
        <f t="shared" si="125"/>
        <v>0</v>
      </c>
      <c r="J483" s="103">
        <f t="shared" si="125"/>
        <v>0</v>
      </c>
      <c r="K483" s="103">
        <f t="shared" si="125"/>
        <v>0</v>
      </c>
      <c r="L483" s="103">
        <f t="shared" si="125"/>
        <v>0</v>
      </c>
    </row>
    <row r="484" spans="1:12" s="59" customFormat="1" ht="18" customHeight="1">
      <c r="A484" s="62" t="s">
        <v>138</v>
      </c>
      <c r="B484" s="99"/>
      <c r="C484" s="99"/>
      <c r="D484" s="104" t="s">
        <v>24</v>
      </c>
      <c r="E484" s="98">
        <f>E485+E491</f>
        <v>31388</v>
      </c>
      <c r="F484" s="98">
        <f t="shared" ref="F484:L484" si="126">F485+F491</f>
        <v>0</v>
      </c>
      <c r="G484" s="98">
        <f t="shared" si="126"/>
        <v>0</v>
      </c>
      <c r="H484" s="98">
        <f t="shared" si="126"/>
        <v>0</v>
      </c>
      <c r="I484" s="98">
        <f t="shared" si="126"/>
        <v>0</v>
      </c>
      <c r="J484" s="98">
        <f t="shared" si="126"/>
        <v>0</v>
      </c>
      <c r="K484" s="98">
        <f t="shared" si="126"/>
        <v>0</v>
      </c>
      <c r="L484" s="98">
        <f t="shared" si="126"/>
        <v>0</v>
      </c>
    </row>
    <row r="485" spans="1:12" s="59" customFormat="1" ht="25.15" customHeight="1">
      <c r="A485" s="365" t="s">
        <v>605</v>
      </c>
      <c r="B485" s="366"/>
      <c r="C485" s="366"/>
      <c r="D485" s="86" t="s">
        <v>496</v>
      </c>
      <c r="E485" s="98">
        <f>E486+E487+E488+E489+E490</f>
        <v>0</v>
      </c>
      <c r="F485" s="98">
        <f t="shared" ref="F485:L485" si="127">F486+F487+F488+F489+F490</f>
        <v>0</v>
      </c>
      <c r="G485" s="98">
        <f t="shared" si="127"/>
        <v>0</v>
      </c>
      <c r="H485" s="98">
        <f t="shared" si="127"/>
        <v>0</v>
      </c>
      <c r="I485" s="98">
        <f t="shared" si="127"/>
        <v>0</v>
      </c>
      <c r="J485" s="98">
        <f t="shared" si="127"/>
        <v>0</v>
      </c>
      <c r="K485" s="98">
        <f t="shared" si="127"/>
        <v>0</v>
      </c>
      <c r="L485" s="98">
        <f t="shared" si="127"/>
        <v>0</v>
      </c>
    </row>
    <row r="486" spans="1:12" s="59" customFormat="1" ht="18" customHeight="1">
      <c r="A486" s="64"/>
      <c r="B486" s="420" t="s">
        <v>640</v>
      </c>
      <c r="C486" s="420"/>
      <c r="D486" s="116" t="s">
        <v>188</v>
      </c>
      <c r="E486" s="98"/>
      <c r="F486" s="98"/>
      <c r="G486" s="98"/>
      <c r="H486" s="98"/>
      <c r="I486" s="98"/>
      <c r="J486" s="98"/>
      <c r="K486" s="98"/>
      <c r="L486" s="98"/>
    </row>
    <row r="487" spans="1:12" s="43" customFormat="1" ht="18" customHeight="1">
      <c r="A487" s="64"/>
      <c r="B487" s="382" t="s">
        <v>60</v>
      </c>
      <c r="C487" s="382"/>
      <c r="D487" s="117" t="s">
        <v>61</v>
      </c>
      <c r="E487" s="98"/>
      <c r="F487" s="98"/>
      <c r="G487" s="98"/>
      <c r="H487" s="98"/>
      <c r="I487" s="98"/>
      <c r="J487" s="98"/>
      <c r="K487" s="98"/>
      <c r="L487" s="98"/>
    </row>
    <row r="488" spans="1:12" s="43" customFormat="1" ht="18" customHeight="1">
      <c r="A488" s="64"/>
      <c r="B488" s="382" t="s">
        <v>370</v>
      </c>
      <c r="C488" s="382"/>
      <c r="D488" s="117" t="s">
        <v>371</v>
      </c>
      <c r="E488" s="98"/>
      <c r="F488" s="98"/>
      <c r="G488" s="98"/>
      <c r="H488" s="98"/>
      <c r="I488" s="98"/>
      <c r="J488" s="98"/>
      <c r="K488" s="98"/>
      <c r="L488" s="98"/>
    </row>
    <row r="489" spans="1:12" s="43" customFormat="1" ht="18" customHeight="1">
      <c r="A489" s="64"/>
      <c r="B489" s="437" t="s">
        <v>349</v>
      </c>
      <c r="C489" s="438"/>
      <c r="D489" s="117" t="s">
        <v>348</v>
      </c>
      <c r="E489" s="98"/>
      <c r="F489" s="98"/>
      <c r="G489" s="98"/>
      <c r="H489" s="98"/>
      <c r="I489" s="98"/>
      <c r="J489" s="98"/>
      <c r="K489" s="98"/>
      <c r="L489" s="98"/>
    </row>
    <row r="490" spans="1:12" s="100" customFormat="1" ht="26.45" customHeight="1">
      <c r="A490" s="64"/>
      <c r="B490" s="166"/>
      <c r="C490" s="167" t="s">
        <v>562</v>
      </c>
      <c r="D490" s="117" t="s">
        <v>561</v>
      </c>
      <c r="E490" s="98"/>
      <c r="F490" s="98"/>
      <c r="G490" s="98"/>
      <c r="H490" s="98"/>
      <c r="I490" s="98"/>
      <c r="J490" s="98"/>
      <c r="K490" s="98"/>
      <c r="L490" s="98"/>
    </row>
    <row r="491" spans="1:12" s="59" customFormat="1" ht="18" customHeight="1">
      <c r="A491" s="64" t="s">
        <v>30</v>
      </c>
      <c r="B491" s="103"/>
      <c r="C491" s="99"/>
      <c r="D491" s="60" t="s">
        <v>1003</v>
      </c>
      <c r="E491" s="98">
        <f>E492+E493</f>
        <v>31388</v>
      </c>
      <c r="F491" s="98">
        <f t="shared" ref="F491:L491" si="128">F492+F493</f>
        <v>0</v>
      </c>
      <c r="G491" s="98">
        <f t="shared" si="128"/>
        <v>0</v>
      </c>
      <c r="H491" s="98">
        <f t="shared" si="128"/>
        <v>0</v>
      </c>
      <c r="I491" s="98">
        <f t="shared" si="128"/>
        <v>0</v>
      </c>
      <c r="J491" s="98">
        <f t="shared" si="128"/>
        <v>0</v>
      </c>
      <c r="K491" s="98">
        <f t="shared" si="128"/>
        <v>0</v>
      </c>
      <c r="L491" s="98">
        <f t="shared" si="128"/>
        <v>0</v>
      </c>
    </row>
    <row r="492" spans="1:12" s="59" customFormat="1" ht="18" customHeight="1">
      <c r="A492" s="118" t="s">
        <v>381</v>
      </c>
      <c r="B492" s="97"/>
      <c r="C492" s="99"/>
      <c r="D492" s="116" t="s">
        <v>77</v>
      </c>
      <c r="E492" s="98">
        <f>36042-2654-2000</f>
        <v>31388</v>
      </c>
      <c r="F492" s="98"/>
      <c r="G492" s="98"/>
      <c r="H492" s="98"/>
      <c r="I492" s="98"/>
      <c r="J492" s="98"/>
      <c r="K492" s="98"/>
      <c r="L492" s="98"/>
    </row>
    <row r="493" spans="1:12" s="43" customFormat="1" ht="18" customHeight="1">
      <c r="A493" s="118"/>
      <c r="B493" s="349" t="s">
        <v>28</v>
      </c>
      <c r="C493" s="349"/>
      <c r="D493" s="86" t="s">
        <v>29</v>
      </c>
      <c r="E493" s="98"/>
      <c r="F493" s="98"/>
      <c r="G493" s="98"/>
      <c r="H493" s="98"/>
      <c r="I493" s="98"/>
      <c r="J493" s="98"/>
      <c r="K493" s="98"/>
      <c r="L493" s="98"/>
    </row>
    <row r="494" spans="1:12" s="59" customFormat="1" ht="18" customHeight="1">
      <c r="A494" s="64" t="s">
        <v>260</v>
      </c>
      <c r="B494" s="61"/>
      <c r="C494" s="50"/>
      <c r="D494" s="51" t="s">
        <v>101</v>
      </c>
      <c r="E494" s="45">
        <f>E495</f>
        <v>0</v>
      </c>
      <c r="F494" s="45">
        <f t="shared" ref="F494:L494" si="129">F495</f>
        <v>0</v>
      </c>
      <c r="G494" s="45">
        <f t="shared" si="129"/>
        <v>0</v>
      </c>
      <c r="H494" s="45">
        <f t="shared" si="129"/>
        <v>0</v>
      </c>
      <c r="I494" s="45">
        <f t="shared" si="129"/>
        <v>0</v>
      </c>
      <c r="J494" s="45">
        <f t="shared" si="129"/>
        <v>0</v>
      </c>
      <c r="K494" s="45">
        <f t="shared" si="129"/>
        <v>0</v>
      </c>
      <c r="L494" s="45">
        <f t="shared" si="129"/>
        <v>0</v>
      </c>
    </row>
    <row r="495" spans="1:12" s="59" customFormat="1" ht="24" customHeight="1">
      <c r="A495" s="64"/>
      <c r="B495" s="444" t="s">
        <v>845</v>
      </c>
      <c r="C495" s="444"/>
      <c r="D495" s="51" t="s">
        <v>363</v>
      </c>
      <c r="E495" s="98">
        <f>E496+E497+E498+E499+E500</f>
        <v>0</v>
      </c>
      <c r="F495" s="98">
        <f t="shared" ref="F495:L495" si="130">F496+F497+F498+F499+F500</f>
        <v>0</v>
      </c>
      <c r="G495" s="98">
        <f t="shared" si="130"/>
        <v>0</v>
      </c>
      <c r="H495" s="98">
        <f t="shared" si="130"/>
        <v>0</v>
      </c>
      <c r="I495" s="98">
        <f t="shared" si="130"/>
        <v>0</v>
      </c>
      <c r="J495" s="98">
        <f t="shared" si="130"/>
        <v>0</v>
      </c>
      <c r="K495" s="98">
        <f t="shared" si="130"/>
        <v>0</v>
      </c>
      <c r="L495" s="98">
        <f t="shared" si="130"/>
        <v>0</v>
      </c>
    </row>
    <row r="496" spans="1:12" s="59" customFormat="1" ht="20.45" customHeight="1">
      <c r="A496" s="64"/>
      <c r="B496" s="99" t="s">
        <v>104</v>
      </c>
      <c r="C496" s="103"/>
      <c r="D496" s="86" t="s">
        <v>226</v>
      </c>
      <c r="E496" s="98"/>
      <c r="F496" s="98"/>
      <c r="G496" s="98"/>
      <c r="H496" s="98"/>
      <c r="I496" s="98"/>
      <c r="J496" s="98"/>
      <c r="K496" s="98"/>
      <c r="L496" s="98"/>
    </row>
    <row r="497" spans="1:12" s="59" customFormat="1" ht="18" customHeight="1">
      <c r="A497" s="64"/>
      <c r="B497" s="99" t="s">
        <v>287</v>
      </c>
      <c r="C497" s="103"/>
      <c r="D497" s="86" t="s">
        <v>293</v>
      </c>
      <c r="E497" s="98"/>
      <c r="F497" s="98"/>
      <c r="G497" s="98"/>
      <c r="H497" s="98"/>
      <c r="I497" s="98"/>
      <c r="J497" s="98"/>
      <c r="K497" s="98"/>
      <c r="L497" s="98"/>
    </row>
    <row r="498" spans="1:12" s="59" customFormat="1" ht="18" customHeight="1">
      <c r="A498" s="64"/>
      <c r="B498" s="99" t="s">
        <v>373</v>
      </c>
      <c r="C498" s="103"/>
      <c r="D498" s="86" t="s">
        <v>364</v>
      </c>
      <c r="E498" s="98"/>
      <c r="F498" s="98"/>
      <c r="G498" s="98"/>
      <c r="H498" s="98"/>
      <c r="I498" s="98"/>
      <c r="J498" s="98"/>
      <c r="K498" s="98"/>
      <c r="L498" s="98"/>
    </row>
    <row r="499" spans="1:12" s="59" customFormat="1" ht="29.45" customHeight="1">
      <c r="A499" s="64"/>
      <c r="B499" s="349" t="s">
        <v>693</v>
      </c>
      <c r="C499" s="349"/>
      <c r="D499" s="86" t="s">
        <v>227</v>
      </c>
      <c r="E499" s="98"/>
      <c r="F499" s="98"/>
      <c r="G499" s="98"/>
      <c r="H499" s="98"/>
      <c r="I499" s="98"/>
      <c r="J499" s="98"/>
      <c r="K499" s="98"/>
      <c r="L499" s="98"/>
    </row>
    <row r="500" spans="1:12" s="59" customFormat="1" ht="15" customHeight="1">
      <c r="A500" s="64"/>
      <c r="B500" s="99" t="s">
        <v>395</v>
      </c>
      <c r="C500" s="99"/>
      <c r="D500" s="86" t="s">
        <v>670</v>
      </c>
      <c r="E500" s="98"/>
      <c r="F500" s="98"/>
      <c r="G500" s="98"/>
      <c r="H500" s="98"/>
      <c r="I500" s="98"/>
      <c r="J500" s="98"/>
      <c r="K500" s="98"/>
      <c r="L500" s="98"/>
    </row>
    <row r="501" spans="1:12" s="43" customFormat="1" ht="18" customHeight="1">
      <c r="A501" s="64" t="s">
        <v>525</v>
      </c>
      <c r="B501" s="113"/>
      <c r="C501" s="50"/>
      <c r="D501" s="86" t="s">
        <v>671</v>
      </c>
      <c r="E501" s="98">
        <f>E502+E506</f>
        <v>0</v>
      </c>
      <c r="F501" s="98">
        <f t="shared" ref="F501:L501" si="131">F502+F506</f>
        <v>0</v>
      </c>
      <c r="G501" s="98">
        <f t="shared" si="131"/>
        <v>0</v>
      </c>
      <c r="H501" s="98">
        <f t="shared" si="131"/>
        <v>0</v>
      </c>
      <c r="I501" s="98">
        <f t="shared" si="131"/>
        <v>0</v>
      </c>
      <c r="J501" s="98">
        <f t="shared" si="131"/>
        <v>0</v>
      </c>
      <c r="K501" s="98">
        <f t="shared" si="131"/>
        <v>0</v>
      </c>
      <c r="L501" s="98">
        <f t="shared" si="131"/>
        <v>0</v>
      </c>
    </row>
    <row r="502" spans="1:12" s="43" customFormat="1" ht="24.75" customHeight="1">
      <c r="A502" s="365" t="s">
        <v>665</v>
      </c>
      <c r="B502" s="366"/>
      <c r="C502" s="366"/>
      <c r="D502" s="86" t="s">
        <v>365</v>
      </c>
      <c r="E502" s="98">
        <f>E503+E504+E505</f>
        <v>0</v>
      </c>
      <c r="F502" s="98">
        <f t="shared" ref="F502:L502" si="132">F503+F504+F505</f>
        <v>0</v>
      </c>
      <c r="G502" s="98">
        <f t="shared" si="132"/>
        <v>0</v>
      </c>
      <c r="H502" s="98">
        <f t="shared" si="132"/>
        <v>0</v>
      </c>
      <c r="I502" s="98">
        <f t="shared" si="132"/>
        <v>0</v>
      </c>
      <c r="J502" s="98">
        <f t="shared" si="132"/>
        <v>0</v>
      </c>
      <c r="K502" s="98">
        <f t="shared" si="132"/>
        <v>0</v>
      </c>
      <c r="L502" s="98">
        <f t="shared" si="132"/>
        <v>0</v>
      </c>
    </row>
    <row r="503" spans="1:12" s="43" customFormat="1" ht="32.450000000000003" customHeight="1">
      <c r="A503" s="64"/>
      <c r="B503" s="349" t="s">
        <v>19</v>
      </c>
      <c r="C503" s="349"/>
      <c r="D503" s="86" t="s">
        <v>20</v>
      </c>
      <c r="E503" s="98"/>
      <c r="F503" s="98"/>
      <c r="G503" s="98"/>
      <c r="H503" s="98"/>
      <c r="I503" s="98"/>
      <c r="J503" s="98"/>
      <c r="K503" s="98"/>
      <c r="L503" s="98"/>
    </row>
    <row r="504" spans="1:12" s="43" customFormat="1" ht="27" customHeight="1">
      <c r="A504" s="64"/>
      <c r="B504" s="349" t="s">
        <v>270</v>
      </c>
      <c r="C504" s="349"/>
      <c r="D504" s="86" t="s">
        <v>21</v>
      </c>
      <c r="E504" s="98"/>
      <c r="F504" s="98"/>
      <c r="G504" s="98"/>
      <c r="H504" s="98"/>
      <c r="I504" s="98"/>
      <c r="J504" s="98"/>
      <c r="K504" s="98"/>
      <c r="L504" s="98"/>
    </row>
    <row r="505" spans="1:12" s="43" customFormat="1" ht="18" customHeight="1">
      <c r="A505" s="64"/>
      <c r="B505" s="349" t="s">
        <v>692</v>
      </c>
      <c r="C505" s="349"/>
      <c r="D505" s="86" t="s">
        <v>372</v>
      </c>
      <c r="E505" s="98"/>
      <c r="F505" s="98"/>
      <c r="G505" s="98"/>
      <c r="H505" s="98"/>
      <c r="I505" s="98"/>
      <c r="J505" s="98"/>
      <c r="K505" s="98"/>
      <c r="L505" s="98"/>
    </row>
    <row r="506" spans="1:12" s="43" customFormat="1" ht="18.600000000000001" customHeight="1">
      <c r="A506" s="64" t="s">
        <v>625</v>
      </c>
      <c r="B506" s="99"/>
      <c r="C506" s="103"/>
      <c r="D506" s="86">
        <v>41.02</v>
      </c>
      <c r="E506" s="98">
        <f>E507+E509</f>
        <v>0</v>
      </c>
      <c r="F506" s="98">
        <f t="shared" ref="F506:L506" si="133">F507+F509</f>
        <v>0</v>
      </c>
      <c r="G506" s="98">
        <f t="shared" si="133"/>
        <v>0</v>
      </c>
      <c r="H506" s="98">
        <f t="shared" si="133"/>
        <v>0</v>
      </c>
      <c r="I506" s="98">
        <f t="shared" si="133"/>
        <v>0</v>
      </c>
      <c r="J506" s="98">
        <f t="shared" si="133"/>
        <v>0</v>
      </c>
      <c r="K506" s="98">
        <f t="shared" si="133"/>
        <v>0</v>
      </c>
      <c r="L506" s="98">
        <f t="shared" si="133"/>
        <v>0</v>
      </c>
    </row>
    <row r="507" spans="1:12" s="43" customFormat="1" ht="61.5" customHeight="1">
      <c r="A507" s="64"/>
      <c r="B507" s="387" t="s">
        <v>503</v>
      </c>
      <c r="C507" s="387"/>
      <c r="D507" s="86" t="s">
        <v>34</v>
      </c>
      <c r="E507" s="98">
        <f>E508</f>
        <v>0</v>
      </c>
      <c r="F507" s="98">
        <f t="shared" ref="F507:L507" si="134">F508</f>
        <v>0</v>
      </c>
      <c r="G507" s="98">
        <f t="shared" si="134"/>
        <v>0</v>
      </c>
      <c r="H507" s="98">
        <f t="shared" si="134"/>
        <v>0</v>
      </c>
      <c r="I507" s="98">
        <f t="shared" si="134"/>
        <v>0</v>
      </c>
      <c r="J507" s="98">
        <f t="shared" si="134"/>
        <v>0</v>
      </c>
      <c r="K507" s="98">
        <f t="shared" si="134"/>
        <v>0</v>
      </c>
      <c r="L507" s="98">
        <f t="shared" si="134"/>
        <v>0</v>
      </c>
    </row>
    <row r="508" spans="1:12" s="43" customFormat="1" ht="66" customHeight="1">
      <c r="A508" s="64"/>
      <c r="B508" s="119"/>
      <c r="C508" s="120" t="s">
        <v>950</v>
      </c>
      <c r="D508" s="86" t="s">
        <v>951</v>
      </c>
      <c r="E508" s="98"/>
      <c r="F508" s="98"/>
      <c r="G508" s="98"/>
      <c r="H508" s="98"/>
      <c r="I508" s="98"/>
      <c r="J508" s="98"/>
      <c r="K508" s="98"/>
      <c r="L508" s="98"/>
    </row>
    <row r="509" spans="1:12" s="201" customFormat="1" ht="28.9" customHeight="1">
      <c r="A509" s="209"/>
      <c r="B509" s="439" t="s">
        <v>623</v>
      </c>
      <c r="C509" s="440"/>
      <c r="D509" s="189" t="s">
        <v>624</v>
      </c>
      <c r="E509" s="199"/>
      <c r="F509" s="199"/>
      <c r="G509" s="199"/>
      <c r="H509" s="199"/>
      <c r="I509" s="199"/>
      <c r="J509" s="199"/>
      <c r="K509" s="199"/>
      <c r="L509" s="199"/>
    </row>
    <row r="510" spans="1:12" s="43" customFormat="1" ht="18" customHeight="1">
      <c r="A510" s="62" t="s">
        <v>385</v>
      </c>
      <c r="B510" s="99"/>
      <c r="C510" s="99"/>
      <c r="D510" s="86" t="s">
        <v>102</v>
      </c>
      <c r="E510" s="98">
        <f>E511</f>
        <v>62911</v>
      </c>
      <c r="F510" s="98">
        <f t="shared" ref="F510:L510" si="135">F511</f>
        <v>0</v>
      </c>
      <c r="G510" s="98">
        <f t="shared" si="135"/>
        <v>0</v>
      </c>
      <c r="H510" s="98">
        <f t="shared" si="135"/>
        <v>0</v>
      </c>
      <c r="I510" s="98">
        <f t="shared" si="135"/>
        <v>0</v>
      </c>
      <c r="J510" s="98">
        <f t="shared" si="135"/>
        <v>0</v>
      </c>
      <c r="K510" s="98">
        <f t="shared" si="135"/>
        <v>0</v>
      </c>
      <c r="L510" s="98">
        <f t="shared" si="135"/>
        <v>0</v>
      </c>
    </row>
    <row r="511" spans="1:12" s="43" customFormat="1" ht="29.25" customHeight="1">
      <c r="A511" s="358" t="s">
        <v>71</v>
      </c>
      <c r="B511" s="359"/>
      <c r="C511" s="359"/>
      <c r="D511" s="86" t="s">
        <v>103</v>
      </c>
      <c r="E511" s="98">
        <f>E512+E555</f>
        <v>62911</v>
      </c>
      <c r="F511" s="98">
        <f t="shared" ref="F511:L511" si="136">F512+F555</f>
        <v>0</v>
      </c>
      <c r="G511" s="98">
        <f t="shared" si="136"/>
        <v>0</v>
      </c>
      <c r="H511" s="98">
        <f t="shared" si="136"/>
        <v>0</v>
      </c>
      <c r="I511" s="98">
        <f t="shared" si="136"/>
        <v>0</v>
      </c>
      <c r="J511" s="98">
        <f t="shared" si="136"/>
        <v>0</v>
      </c>
      <c r="K511" s="98">
        <f t="shared" si="136"/>
        <v>0</v>
      </c>
      <c r="L511" s="98">
        <f t="shared" si="136"/>
        <v>0</v>
      </c>
    </row>
    <row r="512" spans="1:12" s="43" customFormat="1" ht="74.45" customHeight="1">
      <c r="A512" s="347" t="s">
        <v>934</v>
      </c>
      <c r="B512" s="348"/>
      <c r="C512" s="348"/>
      <c r="D512" s="51" t="s">
        <v>366</v>
      </c>
      <c r="E512" s="98">
        <f>E513+E516+E517+E518+E519+E520+E521+E522+E526+E530+E531+E532+E533+E535+E536+E537+E538+E539+E540+E541+E542+E544+E545+E546+E547+E551</f>
        <v>62911</v>
      </c>
      <c r="F512" s="98">
        <f t="shared" ref="F512:L512" si="137">F513+F516+F517+F518+F519+F520+F521+F522+F526+F530+F531+F532+F533+F535+F536+F537+F538+F539+F540+F541+F542+F544+F545+F546+F547+F551</f>
        <v>0</v>
      </c>
      <c r="G512" s="98">
        <f t="shared" si="137"/>
        <v>0</v>
      </c>
      <c r="H512" s="98">
        <f t="shared" si="137"/>
        <v>0</v>
      </c>
      <c r="I512" s="98">
        <f t="shared" si="137"/>
        <v>0</v>
      </c>
      <c r="J512" s="98">
        <f t="shared" si="137"/>
        <v>0</v>
      </c>
      <c r="K512" s="98">
        <f t="shared" si="137"/>
        <v>0</v>
      </c>
      <c r="L512" s="98">
        <f t="shared" si="137"/>
        <v>0</v>
      </c>
    </row>
    <row r="513" spans="1:12" s="100" customFormat="1" ht="33.75" customHeight="1">
      <c r="A513" s="62"/>
      <c r="B513" s="441" t="s">
        <v>877</v>
      </c>
      <c r="C513" s="386"/>
      <c r="D513" s="86" t="s">
        <v>521</v>
      </c>
      <c r="E513" s="98">
        <f>E514+E515</f>
        <v>0</v>
      </c>
      <c r="F513" s="98">
        <f t="shared" ref="F513:L513" si="138">F514+F515</f>
        <v>0</v>
      </c>
      <c r="G513" s="98">
        <f t="shared" si="138"/>
        <v>0</v>
      </c>
      <c r="H513" s="98">
        <f t="shared" si="138"/>
        <v>0</v>
      </c>
      <c r="I513" s="98">
        <f t="shared" si="138"/>
        <v>0</v>
      </c>
      <c r="J513" s="98">
        <f t="shared" si="138"/>
        <v>0</v>
      </c>
      <c r="K513" s="98">
        <f t="shared" si="138"/>
        <v>0</v>
      </c>
      <c r="L513" s="98">
        <f t="shared" si="138"/>
        <v>0</v>
      </c>
    </row>
    <row r="514" spans="1:12" s="100" customFormat="1" ht="36.75" customHeight="1">
      <c r="A514" s="62"/>
      <c r="B514" s="227"/>
      <c r="C514" s="228" t="s">
        <v>878</v>
      </c>
      <c r="D514" s="229" t="s">
        <v>879</v>
      </c>
      <c r="E514" s="98"/>
      <c r="F514" s="98"/>
      <c r="G514" s="98"/>
      <c r="H514" s="98"/>
      <c r="I514" s="98"/>
      <c r="J514" s="98"/>
      <c r="K514" s="98"/>
      <c r="L514" s="98"/>
    </row>
    <row r="515" spans="1:12" s="100" customFormat="1" ht="43.15" customHeight="1">
      <c r="A515" s="62"/>
      <c r="B515" s="227"/>
      <c r="C515" s="228" t="s">
        <v>880</v>
      </c>
      <c r="D515" s="229" t="s">
        <v>881</v>
      </c>
      <c r="E515" s="98"/>
      <c r="F515" s="98"/>
      <c r="G515" s="98"/>
      <c r="H515" s="98"/>
      <c r="I515" s="98"/>
      <c r="J515" s="98"/>
      <c r="K515" s="98"/>
      <c r="L515" s="98"/>
    </row>
    <row r="516" spans="1:12" s="43" customFormat="1" ht="18" customHeight="1">
      <c r="A516" s="62"/>
      <c r="B516" s="99" t="s">
        <v>288</v>
      </c>
      <c r="C516" s="103"/>
      <c r="D516" s="86" t="s">
        <v>522</v>
      </c>
      <c r="E516" s="98"/>
      <c r="F516" s="98"/>
      <c r="G516" s="98"/>
      <c r="H516" s="98"/>
      <c r="I516" s="98"/>
      <c r="J516" s="98"/>
      <c r="K516" s="98"/>
      <c r="L516" s="98"/>
    </row>
    <row r="517" spans="1:12" s="43" customFormat="1" ht="25.5" customHeight="1">
      <c r="A517" s="62"/>
      <c r="B517" s="349" t="s">
        <v>292</v>
      </c>
      <c r="C517" s="349"/>
      <c r="D517" s="86" t="s">
        <v>64</v>
      </c>
      <c r="E517" s="98"/>
      <c r="F517" s="98"/>
      <c r="G517" s="98"/>
      <c r="H517" s="98"/>
      <c r="I517" s="98"/>
      <c r="J517" s="98"/>
      <c r="K517" s="98"/>
      <c r="L517" s="98"/>
    </row>
    <row r="518" spans="1:12" s="43" customFormat="1" ht="18" customHeight="1">
      <c r="A518" s="62"/>
      <c r="B518" s="349" t="s">
        <v>386</v>
      </c>
      <c r="C518" s="349"/>
      <c r="D518" s="86" t="s">
        <v>387</v>
      </c>
      <c r="E518" s="98"/>
      <c r="F518" s="98"/>
      <c r="G518" s="98"/>
      <c r="H518" s="98"/>
      <c r="I518" s="98"/>
      <c r="J518" s="98"/>
      <c r="K518" s="98"/>
      <c r="L518" s="98"/>
    </row>
    <row r="519" spans="1:12" s="43" customFormat="1" ht="24.75" customHeight="1">
      <c r="A519" s="62"/>
      <c r="B519" s="349" t="s">
        <v>266</v>
      </c>
      <c r="C519" s="349"/>
      <c r="D519" s="86" t="s">
        <v>267</v>
      </c>
      <c r="E519" s="98"/>
      <c r="F519" s="98"/>
      <c r="G519" s="98"/>
      <c r="H519" s="98"/>
      <c r="I519" s="98"/>
      <c r="J519" s="98"/>
      <c r="K519" s="98"/>
      <c r="L519" s="98"/>
    </row>
    <row r="520" spans="1:12" s="100" customFormat="1" ht="26.25" customHeight="1">
      <c r="A520" s="62"/>
      <c r="B520" s="374" t="s">
        <v>626</v>
      </c>
      <c r="C520" s="391"/>
      <c r="D520" s="86" t="s">
        <v>627</v>
      </c>
      <c r="E520" s="98"/>
      <c r="F520" s="98"/>
      <c r="G520" s="98"/>
      <c r="H520" s="98"/>
      <c r="I520" s="98"/>
      <c r="J520" s="98"/>
      <c r="K520" s="98"/>
      <c r="L520" s="98"/>
    </row>
    <row r="521" spans="1:12" s="43" customFormat="1" ht="18" customHeight="1">
      <c r="A521" s="62"/>
      <c r="B521" s="349" t="s">
        <v>634</v>
      </c>
      <c r="C521" s="349"/>
      <c r="D521" s="86" t="s">
        <v>856</v>
      </c>
      <c r="E521" s="98"/>
      <c r="F521" s="98"/>
      <c r="G521" s="98"/>
      <c r="H521" s="98"/>
      <c r="I521" s="98"/>
      <c r="J521" s="98"/>
      <c r="K521" s="98"/>
      <c r="L521" s="98"/>
    </row>
    <row r="522" spans="1:12" s="43" customFormat="1" ht="28.5" customHeight="1">
      <c r="A522" s="62"/>
      <c r="B522" s="349" t="s">
        <v>149</v>
      </c>
      <c r="C522" s="349"/>
      <c r="D522" s="86" t="s">
        <v>232</v>
      </c>
      <c r="E522" s="98">
        <f>E523+E524+E525</f>
        <v>0</v>
      </c>
      <c r="F522" s="98">
        <f t="shared" ref="F522:L522" si="139">F523+F524+F525</f>
        <v>0</v>
      </c>
      <c r="G522" s="98">
        <f t="shared" si="139"/>
        <v>0</v>
      </c>
      <c r="H522" s="98">
        <f t="shared" si="139"/>
        <v>0</v>
      </c>
      <c r="I522" s="98">
        <f t="shared" si="139"/>
        <v>0</v>
      </c>
      <c r="J522" s="98">
        <f t="shared" si="139"/>
        <v>0</v>
      </c>
      <c r="K522" s="98">
        <f t="shared" si="139"/>
        <v>0</v>
      </c>
      <c r="L522" s="98">
        <f t="shared" si="139"/>
        <v>0</v>
      </c>
    </row>
    <row r="523" spans="1:12" s="43" customFormat="1" ht="38.25" customHeight="1">
      <c r="A523" s="105"/>
      <c r="B523" s="97"/>
      <c r="C523" s="106" t="s">
        <v>541</v>
      </c>
      <c r="D523" s="86" t="s">
        <v>174</v>
      </c>
      <c r="E523" s="98"/>
      <c r="F523" s="98"/>
      <c r="G523" s="98"/>
      <c r="H523" s="98"/>
      <c r="I523" s="98"/>
      <c r="J523" s="98"/>
      <c r="K523" s="98"/>
      <c r="L523" s="98"/>
    </row>
    <row r="524" spans="1:12" s="43" customFormat="1" ht="32.450000000000003" customHeight="1">
      <c r="A524" s="105"/>
      <c r="B524" s="97"/>
      <c r="C524" s="106" t="s">
        <v>91</v>
      </c>
      <c r="D524" s="86" t="s">
        <v>92</v>
      </c>
      <c r="E524" s="98"/>
      <c r="F524" s="98"/>
      <c r="G524" s="98"/>
      <c r="H524" s="98"/>
      <c r="I524" s="98"/>
      <c r="J524" s="98"/>
      <c r="K524" s="98"/>
      <c r="L524" s="98"/>
    </row>
    <row r="525" spans="1:12" s="43" customFormat="1" ht="27.75" customHeight="1">
      <c r="A525" s="105"/>
      <c r="B525" s="97"/>
      <c r="C525" s="106" t="s">
        <v>93</v>
      </c>
      <c r="D525" s="86" t="s">
        <v>94</v>
      </c>
      <c r="E525" s="98"/>
      <c r="F525" s="98"/>
      <c r="G525" s="98"/>
      <c r="H525" s="98"/>
      <c r="I525" s="98"/>
      <c r="J525" s="98"/>
      <c r="K525" s="98"/>
      <c r="L525" s="98"/>
    </row>
    <row r="526" spans="1:12" s="43" customFormat="1" ht="40.5" customHeight="1">
      <c r="A526" s="62"/>
      <c r="B526" s="349" t="s">
        <v>829</v>
      </c>
      <c r="C526" s="349"/>
      <c r="D526" s="86" t="s">
        <v>830</v>
      </c>
      <c r="E526" s="98">
        <f>E527+E528+E529</f>
        <v>0</v>
      </c>
      <c r="F526" s="98">
        <f t="shared" ref="F526:L526" si="140">F527+F528+F529</f>
        <v>0</v>
      </c>
      <c r="G526" s="98">
        <f t="shared" si="140"/>
        <v>0</v>
      </c>
      <c r="H526" s="98">
        <f t="shared" si="140"/>
        <v>0</v>
      </c>
      <c r="I526" s="98">
        <f t="shared" si="140"/>
        <v>0</v>
      </c>
      <c r="J526" s="98">
        <f t="shared" si="140"/>
        <v>0</v>
      </c>
      <c r="K526" s="98">
        <f t="shared" si="140"/>
        <v>0</v>
      </c>
      <c r="L526" s="98">
        <f t="shared" si="140"/>
        <v>0</v>
      </c>
    </row>
    <row r="527" spans="1:12" s="43" customFormat="1" ht="39" customHeight="1">
      <c r="A527" s="62"/>
      <c r="B527" s="97"/>
      <c r="C527" s="106" t="s">
        <v>681</v>
      </c>
      <c r="D527" s="86" t="s">
        <v>682</v>
      </c>
      <c r="E527" s="98"/>
      <c r="F527" s="98"/>
      <c r="G527" s="98"/>
      <c r="H527" s="98"/>
      <c r="I527" s="98"/>
      <c r="J527" s="98"/>
      <c r="K527" s="98"/>
      <c r="L527" s="98"/>
    </row>
    <row r="528" spans="1:12" s="43" customFormat="1" ht="32.450000000000003" customHeight="1">
      <c r="A528" s="62"/>
      <c r="B528" s="97"/>
      <c r="C528" s="106" t="s">
        <v>834</v>
      </c>
      <c r="D528" s="86" t="s">
        <v>835</v>
      </c>
      <c r="E528" s="98"/>
      <c r="F528" s="98"/>
      <c r="G528" s="98"/>
      <c r="H528" s="98"/>
      <c r="I528" s="98"/>
      <c r="J528" s="98"/>
      <c r="K528" s="98"/>
      <c r="L528" s="98"/>
    </row>
    <row r="529" spans="1:14" s="43" customFormat="1" ht="31.9" customHeight="1">
      <c r="A529" s="62"/>
      <c r="B529" s="97"/>
      <c r="C529" s="106" t="s">
        <v>796</v>
      </c>
      <c r="D529" s="86" t="s">
        <v>797</v>
      </c>
      <c r="E529" s="98"/>
      <c r="F529" s="98"/>
      <c r="G529" s="98"/>
      <c r="H529" s="98"/>
      <c r="I529" s="98"/>
      <c r="J529" s="98"/>
      <c r="K529" s="98"/>
      <c r="L529" s="98"/>
    </row>
    <row r="530" spans="1:14" s="43" customFormat="1" ht="45" customHeight="1">
      <c r="A530" s="62"/>
      <c r="B530" s="349" t="s">
        <v>694</v>
      </c>
      <c r="C530" s="349"/>
      <c r="D530" s="86" t="s">
        <v>637</v>
      </c>
      <c r="E530" s="98"/>
      <c r="F530" s="98"/>
      <c r="G530" s="98"/>
      <c r="H530" s="98"/>
      <c r="I530" s="98"/>
      <c r="J530" s="98"/>
      <c r="K530" s="98"/>
      <c r="L530" s="98"/>
    </row>
    <row r="531" spans="1:14" s="43" customFormat="1" ht="18" customHeight="1">
      <c r="A531" s="62"/>
      <c r="B531" s="99" t="s">
        <v>326</v>
      </c>
      <c r="C531" s="103"/>
      <c r="D531" s="86" t="s">
        <v>137</v>
      </c>
      <c r="E531" s="98"/>
      <c r="F531" s="98"/>
      <c r="G531" s="98"/>
      <c r="H531" s="98"/>
      <c r="I531" s="98"/>
      <c r="J531" s="98"/>
      <c r="K531" s="98"/>
      <c r="L531" s="98"/>
    </row>
    <row r="532" spans="1:14" s="43" customFormat="1" ht="28.5" customHeight="1">
      <c r="A532" s="62"/>
      <c r="B532" s="349" t="s">
        <v>333</v>
      </c>
      <c r="C532" s="349"/>
      <c r="D532" s="86" t="s">
        <v>334</v>
      </c>
      <c r="E532" s="98"/>
      <c r="F532" s="98"/>
      <c r="G532" s="98"/>
      <c r="H532" s="98"/>
      <c r="I532" s="98"/>
      <c r="J532" s="98"/>
      <c r="K532" s="98"/>
      <c r="L532" s="98"/>
    </row>
    <row r="533" spans="1:14" s="43" customFormat="1" ht="29.45" customHeight="1">
      <c r="A533" s="62"/>
      <c r="B533" s="349" t="s">
        <v>81</v>
      </c>
      <c r="C533" s="349"/>
      <c r="D533" s="86" t="s">
        <v>72</v>
      </c>
      <c r="E533" s="98">
        <f>E534</f>
        <v>0</v>
      </c>
      <c r="F533" s="98">
        <f t="shared" ref="F533:L533" si="141">F534</f>
        <v>0</v>
      </c>
      <c r="G533" s="98">
        <f t="shared" si="141"/>
        <v>0</v>
      </c>
      <c r="H533" s="98">
        <f t="shared" si="141"/>
        <v>0</v>
      </c>
      <c r="I533" s="98">
        <f t="shared" si="141"/>
        <v>0</v>
      </c>
      <c r="J533" s="98">
        <f t="shared" si="141"/>
        <v>0</v>
      </c>
      <c r="K533" s="98">
        <f t="shared" si="141"/>
        <v>0</v>
      </c>
      <c r="L533" s="98">
        <f t="shared" si="141"/>
        <v>0</v>
      </c>
    </row>
    <row r="534" spans="1:14" s="43" customFormat="1" ht="39.75" customHeight="1">
      <c r="A534" s="62"/>
      <c r="B534" s="106"/>
      <c r="C534" s="106" t="s">
        <v>855</v>
      </c>
      <c r="D534" s="86" t="s">
        <v>75</v>
      </c>
      <c r="E534" s="98"/>
      <c r="F534" s="98"/>
      <c r="G534" s="98"/>
      <c r="H534" s="98"/>
      <c r="I534" s="98"/>
      <c r="J534" s="98"/>
      <c r="K534" s="98"/>
      <c r="L534" s="98"/>
    </row>
    <row r="535" spans="1:14" s="43" customFormat="1" ht="40.5" customHeight="1">
      <c r="A535" s="62"/>
      <c r="B535" s="349" t="s">
        <v>230</v>
      </c>
      <c r="C535" s="349"/>
      <c r="D535" s="86" t="s">
        <v>73</v>
      </c>
      <c r="E535" s="98"/>
      <c r="F535" s="98"/>
      <c r="G535" s="98"/>
      <c r="H535" s="98"/>
      <c r="I535" s="98"/>
      <c r="J535" s="98"/>
      <c r="K535" s="98"/>
      <c r="L535" s="98"/>
    </row>
    <row r="536" spans="1:14" s="43" customFormat="1" ht="20.25" customHeight="1">
      <c r="A536" s="62"/>
      <c r="B536" s="52" t="s">
        <v>1026</v>
      </c>
      <c r="C536" s="97"/>
      <c r="D536" s="86" t="s">
        <v>1027</v>
      </c>
      <c r="E536" s="98"/>
      <c r="F536" s="98"/>
      <c r="G536" s="98"/>
      <c r="H536" s="98"/>
      <c r="I536" s="98"/>
      <c r="J536" s="98"/>
      <c r="K536" s="98"/>
      <c r="L536" s="98"/>
    </row>
    <row r="537" spans="1:14" s="43" customFormat="1" ht="20.25" customHeight="1">
      <c r="A537" s="67"/>
      <c r="B537" s="443" t="s">
        <v>59</v>
      </c>
      <c r="C537" s="443"/>
      <c r="D537" s="86" t="s">
        <v>852</v>
      </c>
      <c r="E537" s="98"/>
      <c r="F537" s="98"/>
      <c r="G537" s="98"/>
      <c r="H537" s="98"/>
      <c r="I537" s="98"/>
      <c r="J537" s="98"/>
      <c r="K537" s="98"/>
      <c r="L537" s="98"/>
    </row>
    <row r="538" spans="1:14" s="43" customFormat="1" ht="21.75" customHeight="1">
      <c r="A538" s="67"/>
      <c r="B538" s="388" t="s">
        <v>141</v>
      </c>
      <c r="C538" s="388"/>
      <c r="D538" s="86" t="s">
        <v>142</v>
      </c>
      <c r="E538" s="98">
        <f>12242+9785</f>
        <v>22027</v>
      </c>
      <c r="F538" s="98"/>
      <c r="G538" s="98"/>
      <c r="H538" s="98"/>
      <c r="I538" s="98"/>
      <c r="J538" s="98"/>
      <c r="K538" s="98"/>
      <c r="L538" s="98"/>
    </row>
    <row r="539" spans="1:14" s="43" customFormat="1" ht="42.75" customHeight="1">
      <c r="A539" s="67"/>
      <c r="B539" s="398" t="s">
        <v>952</v>
      </c>
      <c r="C539" s="398"/>
      <c r="D539" s="86" t="s">
        <v>953</v>
      </c>
      <c r="E539" s="98"/>
      <c r="F539" s="98"/>
      <c r="G539" s="98"/>
      <c r="H539" s="98"/>
      <c r="I539" s="98"/>
      <c r="J539" s="98"/>
      <c r="K539" s="98"/>
      <c r="L539" s="98"/>
    </row>
    <row r="540" spans="1:14" s="43" customFormat="1" ht="51" customHeight="1">
      <c r="A540" s="67"/>
      <c r="B540" s="385" t="s">
        <v>696</v>
      </c>
      <c r="C540" s="375"/>
      <c r="D540" s="86" t="s">
        <v>475</v>
      </c>
      <c r="E540" s="98">
        <f>58624+335+3952-22027</f>
        <v>40884</v>
      </c>
      <c r="F540" s="98"/>
      <c r="G540" s="98"/>
      <c r="H540" s="98"/>
      <c r="I540" s="98"/>
      <c r="J540" s="98"/>
      <c r="K540" s="98"/>
      <c r="L540" s="98"/>
    </row>
    <row r="541" spans="1:14" s="201" customFormat="1" ht="43.9" customHeight="1">
      <c r="A541" s="211"/>
      <c r="B541" s="400" t="s">
        <v>622</v>
      </c>
      <c r="C541" s="401"/>
      <c r="D541" s="212" t="s">
        <v>621</v>
      </c>
      <c r="E541" s="98"/>
      <c r="F541" s="199"/>
      <c r="G541" s="199"/>
      <c r="H541" s="199"/>
      <c r="I541" s="199"/>
      <c r="J541" s="199"/>
      <c r="K541" s="199"/>
      <c r="L541" s="199"/>
      <c r="M541" s="213"/>
      <c r="N541" s="214"/>
    </row>
    <row r="542" spans="1:14" s="100" customFormat="1" ht="43.9" customHeight="1">
      <c r="A542" s="216"/>
      <c r="B542" s="385" t="s">
        <v>889</v>
      </c>
      <c r="C542" s="386"/>
      <c r="D542" s="221" t="s">
        <v>882</v>
      </c>
      <c r="E542" s="98">
        <f>E543</f>
        <v>0</v>
      </c>
      <c r="F542" s="98">
        <f t="shared" ref="F542:L542" si="142">F543</f>
        <v>0</v>
      </c>
      <c r="G542" s="98">
        <f t="shared" si="142"/>
        <v>0</v>
      </c>
      <c r="H542" s="98">
        <f t="shared" si="142"/>
        <v>0</v>
      </c>
      <c r="I542" s="98">
        <f t="shared" si="142"/>
        <v>0</v>
      </c>
      <c r="J542" s="98">
        <f t="shared" si="142"/>
        <v>0</v>
      </c>
      <c r="K542" s="98">
        <f t="shared" si="142"/>
        <v>0</v>
      </c>
      <c r="L542" s="98">
        <f t="shared" si="142"/>
        <v>0</v>
      </c>
      <c r="M542" s="223"/>
      <c r="N542" s="190"/>
    </row>
    <row r="543" spans="1:14" s="100" customFormat="1" ht="43.9" customHeight="1">
      <c r="A543" s="216"/>
      <c r="B543" s="224"/>
      <c r="C543" s="222" t="s">
        <v>885</v>
      </c>
      <c r="D543" s="221" t="s">
        <v>886</v>
      </c>
      <c r="E543" s="98"/>
      <c r="F543" s="98"/>
      <c r="G543" s="98"/>
      <c r="H543" s="98"/>
      <c r="I543" s="98"/>
      <c r="J543" s="98"/>
      <c r="K543" s="98"/>
      <c r="L543" s="98"/>
      <c r="M543" s="223"/>
      <c r="N543" s="190"/>
    </row>
    <row r="544" spans="1:14" s="100" customFormat="1" ht="43.9" customHeight="1">
      <c r="A544" s="67"/>
      <c r="B544" s="370" t="s">
        <v>903</v>
      </c>
      <c r="C544" s="386"/>
      <c r="D544" s="221" t="s">
        <v>904</v>
      </c>
      <c r="E544" s="98"/>
      <c r="F544" s="98"/>
      <c r="G544" s="98"/>
      <c r="H544" s="98"/>
      <c r="I544" s="98"/>
      <c r="J544" s="98"/>
      <c r="K544" s="98"/>
      <c r="L544" s="98"/>
      <c r="M544" s="223"/>
      <c r="N544" s="190"/>
    </row>
    <row r="545" spans="1:12" s="100" customFormat="1" ht="43.9" customHeight="1">
      <c r="A545" s="67"/>
      <c r="B545" s="370" t="s">
        <v>912</v>
      </c>
      <c r="C545" s="371"/>
      <c r="D545" s="221" t="s">
        <v>913</v>
      </c>
      <c r="E545" s="98"/>
      <c r="F545" s="98"/>
      <c r="G545" s="98"/>
      <c r="H545" s="98"/>
      <c r="I545" s="98"/>
      <c r="J545" s="98"/>
      <c r="K545" s="98"/>
      <c r="L545" s="98"/>
    </row>
    <row r="546" spans="1:12" s="100" customFormat="1" ht="43.9" customHeight="1">
      <c r="A546" s="67"/>
      <c r="B546" s="370" t="s">
        <v>916</v>
      </c>
      <c r="C546" s="371"/>
      <c r="D546" s="221" t="s">
        <v>917</v>
      </c>
      <c r="E546" s="98"/>
      <c r="F546" s="98"/>
      <c r="G546" s="98"/>
      <c r="H546" s="98"/>
      <c r="I546" s="98"/>
      <c r="J546" s="98"/>
      <c r="K546" s="98"/>
      <c r="L546" s="98"/>
    </row>
    <row r="547" spans="1:12" s="100" customFormat="1" ht="43.9" customHeight="1">
      <c r="A547" s="67"/>
      <c r="B547" s="390" t="s">
        <v>932</v>
      </c>
      <c r="C547" s="391"/>
      <c r="D547" s="221" t="s">
        <v>927</v>
      </c>
      <c r="E547" s="98">
        <f>E548+E549+E550</f>
        <v>0</v>
      </c>
      <c r="F547" s="98">
        <f t="shared" ref="F547:L547" si="143">F548+F549+F550</f>
        <v>0</v>
      </c>
      <c r="G547" s="98">
        <f t="shared" si="143"/>
        <v>0</v>
      </c>
      <c r="H547" s="98">
        <f t="shared" si="143"/>
        <v>0</v>
      </c>
      <c r="I547" s="98">
        <f t="shared" si="143"/>
        <v>0</v>
      </c>
      <c r="J547" s="98">
        <f t="shared" si="143"/>
        <v>0</v>
      </c>
      <c r="K547" s="98">
        <f t="shared" si="143"/>
        <v>0</v>
      </c>
      <c r="L547" s="98">
        <f t="shared" si="143"/>
        <v>0</v>
      </c>
    </row>
    <row r="548" spans="1:12" s="100" customFormat="1" ht="32.450000000000003" customHeight="1">
      <c r="A548" s="67"/>
      <c r="B548" s="232"/>
      <c r="C548" s="233" t="s">
        <v>920</v>
      </c>
      <c r="D548" s="221" t="s">
        <v>924</v>
      </c>
      <c r="E548" s="98"/>
      <c r="F548" s="98"/>
      <c r="G548" s="98"/>
      <c r="H548" s="98"/>
      <c r="I548" s="98"/>
      <c r="J548" s="98"/>
      <c r="K548" s="98"/>
      <c r="L548" s="98"/>
    </row>
    <row r="549" spans="1:12" s="100" customFormat="1" ht="22.15" customHeight="1">
      <c r="A549" s="67"/>
      <c r="B549" s="232"/>
      <c r="C549" s="233" t="s">
        <v>923</v>
      </c>
      <c r="D549" s="221" t="s">
        <v>925</v>
      </c>
      <c r="E549" s="98"/>
      <c r="F549" s="98"/>
      <c r="G549" s="98"/>
      <c r="H549" s="98"/>
      <c r="I549" s="98"/>
      <c r="J549" s="98"/>
      <c r="K549" s="98"/>
      <c r="L549" s="98"/>
    </row>
    <row r="550" spans="1:12" s="100" customFormat="1" ht="25.15" customHeight="1">
      <c r="A550" s="67"/>
      <c r="B550" s="232"/>
      <c r="C550" s="233" t="s">
        <v>921</v>
      </c>
      <c r="D550" s="221" t="s">
        <v>926</v>
      </c>
      <c r="E550" s="98"/>
      <c r="F550" s="98"/>
      <c r="G550" s="98"/>
      <c r="H550" s="98"/>
      <c r="I550" s="98"/>
      <c r="J550" s="98"/>
      <c r="K550" s="98"/>
      <c r="L550" s="98"/>
    </row>
    <row r="551" spans="1:12" s="100" customFormat="1" ht="28.9" customHeight="1">
      <c r="A551" s="67"/>
      <c r="B551" s="390" t="s">
        <v>933</v>
      </c>
      <c r="C551" s="391"/>
      <c r="D551" s="221" t="s">
        <v>928</v>
      </c>
      <c r="E551" s="98">
        <f>E552+E553+E554</f>
        <v>0</v>
      </c>
      <c r="F551" s="98">
        <f t="shared" ref="F551:L551" si="144">F552+F553+F554</f>
        <v>0</v>
      </c>
      <c r="G551" s="98">
        <f t="shared" si="144"/>
        <v>0</v>
      </c>
      <c r="H551" s="98">
        <f t="shared" si="144"/>
        <v>0</v>
      </c>
      <c r="I551" s="98">
        <f t="shared" si="144"/>
        <v>0</v>
      </c>
      <c r="J551" s="98">
        <f t="shared" si="144"/>
        <v>0</v>
      </c>
      <c r="K551" s="98">
        <f t="shared" si="144"/>
        <v>0</v>
      </c>
      <c r="L551" s="98">
        <f t="shared" si="144"/>
        <v>0</v>
      </c>
    </row>
    <row r="552" spans="1:12" s="100" customFormat="1" ht="32.450000000000003" customHeight="1">
      <c r="A552" s="67"/>
      <c r="B552" s="232"/>
      <c r="C552" s="233" t="s">
        <v>922</v>
      </c>
      <c r="D552" s="221" t="s">
        <v>929</v>
      </c>
      <c r="E552" s="98"/>
      <c r="F552" s="98"/>
      <c r="G552" s="98"/>
      <c r="H552" s="98"/>
      <c r="I552" s="98"/>
      <c r="J552" s="98"/>
      <c r="K552" s="98"/>
      <c r="L552" s="98"/>
    </row>
    <row r="553" spans="1:12" s="100" customFormat="1" ht="25.15" customHeight="1">
      <c r="A553" s="67"/>
      <c r="B553" s="232"/>
      <c r="C553" s="233" t="s">
        <v>923</v>
      </c>
      <c r="D553" s="221" t="s">
        <v>930</v>
      </c>
      <c r="E553" s="98"/>
      <c r="F553" s="98"/>
      <c r="G553" s="98"/>
      <c r="H553" s="98"/>
      <c r="I553" s="98"/>
      <c r="J553" s="98"/>
      <c r="K553" s="98"/>
      <c r="L553" s="98"/>
    </row>
    <row r="554" spans="1:12" s="100" customFormat="1" ht="32.450000000000003" customHeight="1">
      <c r="A554" s="67"/>
      <c r="B554" s="232"/>
      <c r="C554" s="233" t="s">
        <v>921</v>
      </c>
      <c r="D554" s="221" t="s">
        <v>931</v>
      </c>
      <c r="E554" s="98"/>
      <c r="F554" s="98"/>
      <c r="G554" s="98"/>
      <c r="H554" s="98"/>
      <c r="I554" s="98"/>
      <c r="J554" s="98"/>
      <c r="K554" s="98"/>
      <c r="L554" s="98"/>
    </row>
    <row r="555" spans="1:12" s="43" customFormat="1" ht="25.5" customHeight="1">
      <c r="A555" s="358" t="s">
        <v>908</v>
      </c>
      <c r="B555" s="359"/>
      <c r="C555" s="359"/>
      <c r="D555" s="51" t="s">
        <v>65</v>
      </c>
      <c r="E555" s="45">
        <f>E556+E557+E559</f>
        <v>0</v>
      </c>
      <c r="F555" s="45">
        <f t="shared" ref="F555:L555" si="145">F556+F557+F559</f>
        <v>0</v>
      </c>
      <c r="G555" s="45">
        <f t="shared" si="145"/>
        <v>0</v>
      </c>
      <c r="H555" s="45">
        <f t="shared" si="145"/>
        <v>0</v>
      </c>
      <c r="I555" s="45">
        <f t="shared" si="145"/>
        <v>0</v>
      </c>
      <c r="J555" s="45">
        <f t="shared" si="145"/>
        <v>0</v>
      </c>
      <c r="K555" s="45">
        <f t="shared" si="145"/>
        <v>0</v>
      </c>
      <c r="L555" s="45">
        <f t="shared" si="145"/>
        <v>0</v>
      </c>
    </row>
    <row r="556" spans="1:12" s="43" customFormat="1" ht="40.15" customHeight="1">
      <c r="A556" s="67"/>
      <c r="B556" s="377" t="s">
        <v>698</v>
      </c>
      <c r="C556" s="353"/>
      <c r="D556" s="86" t="s">
        <v>478</v>
      </c>
      <c r="E556" s="98"/>
      <c r="F556" s="98"/>
      <c r="G556" s="98"/>
      <c r="H556" s="98"/>
      <c r="I556" s="98"/>
      <c r="J556" s="98"/>
      <c r="K556" s="98"/>
      <c r="L556" s="98"/>
    </row>
    <row r="557" spans="1:12" s="100" customFormat="1" ht="40.15" customHeight="1">
      <c r="A557" s="67"/>
      <c r="B557" s="377" t="s">
        <v>876</v>
      </c>
      <c r="C557" s="378"/>
      <c r="D557" s="86" t="s">
        <v>630</v>
      </c>
      <c r="E557" s="98">
        <f>E558</f>
        <v>0</v>
      </c>
      <c r="F557" s="98">
        <f t="shared" ref="F557:L557" si="146">F558</f>
        <v>0</v>
      </c>
      <c r="G557" s="98">
        <f t="shared" si="146"/>
        <v>0</v>
      </c>
      <c r="H557" s="98">
        <f t="shared" si="146"/>
        <v>0</v>
      </c>
      <c r="I557" s="98">
        <f t="shared" si="146"/>
        <v>0</v>
      </c>
      <c r="J557" s="98">
        <f t="shared" si="146"/>
        <v>0</v>
      </c>
      <c r="K557" s="98">
        <f t="shared" si="146"/>
        <v>0</v>
      </c>
      <c r="L557" s="98">
        <f t="shared" si="146"/>
        <v>0</v>
      </c>
    </row>
    <row r="558" spans="1:12" s="100" customFormat="1" ht="40.15" customHeight="1">
      <c r="A558" s="67"/>
      <c r="B558" s="217"/>
      <c r="C558" s="226" t="s">
        <v>873</v>
      </c>
      <c r="D558" s="86" t="s">
        <v>632</v>
      </c>
      <c r="E558" s="98"/>
      <c r="F558" s="98"/>
      <c r="G558" s="98"/>
      <c r="H558" s="98"/>
      <c r="I558" s="98"/>
      <c r="J558" s="98"/>
      <c r="K558" s="98"/>
      <c r="L558" s="98"/>
    </row>
    <row r="559" spans="1:12" s="100" customFormat="1" ht="40.15" customHeight="1">
      <c r="A559" s="67"/>
      <c r="B559" s="377" t="s">
        <v>905</v>
      </c>
      <c r="C559" s="378"/>
      <c r="D559" s="86" t="s">
        <v>906</v>
      </c>
      <c r="E559" s="98"/>
      <c r="F559" s="98"/>
      <c r="G559" s="98"/>
      <c r="H559" s="98"/>
      <c r="I559" s="98"/>
      <c r="J559" s="98"/>
      <c r="K559" s="98"/>
      <c r="L559" s="98"/>
    </row>
    <row r="560" spans="1:12" s="43" customFormat="1" ht="39.75" customHeight="1">
      <c r="A560" s="394" t="s">
        <v>807</v>
      </c>
      <c r="B560" s="395"/>
      <c r="C560" s="395"/>
      <c r="D560" s="51" t="s">
        <v>46</v>
      </c>
      <c r="E560" s="98">
        <f>E561+E564+E567+E570+E575+E578+E583+E588+E593+E598+E603+E608+E613+E618</f>
        <v>0</v>
      </c>
      <c r="F560" s="98">
        <f t="shared" ref="F560:L560" si="147">F561+F564+F567+F570+F575+F578+F583+F588+F593+F598+F603+F608+F613+F618</f>
        <v>0</v>
      </c>
      <c r="G560" s="98">
        <f t="shared" si="147"/>
        <v>0</v>
      </c>
      <c r="H560" s="98">
        <f t="shared" si="147"/>
        <v>0</v>
      </c>
      <c r="I560" s="98">
        <f t="shared" si="147"/>
        <v>0</v>
      </c>
      <c r="J560" s="98">
        <f t="shared" si="147"/>
        <v>0</v>
      </c>
      <c r="K560" s="98">
        <f t="shared" si="147"/>
        <v>0</v>
      </c>
      <c r="L560" s="98">
        <f t="shared" si="147"/>
        <v>0</v>
      </c>
    </row>
    <row r="561" spans="1:12" s="43" customFormat="1" ht="24" customHeight="1">
      <c r="A561" s="68"/>
      <c r="B561" s="349" t="s">
        <v>554</v>
      </c>
      <c r="C561" s="349"/>
      <c r="D561" s="86" t="s">
        <v>47</v>
      </c>
      <c r="E561" s="98">
        <f>E562+E563</f>
        <v>0</v>
      </c>
      <c r="F561" s="98">
        <f t="shared" ref="F561:L561" si="148">F562+F563</f>
        <v>0</v>
      </c>
      <c r="G561" s="98">
        <f t="shared" si="148"/>
        <v>0</v>
      </c>
      <c r="H561" s="98">
        <f t="shared" si="148"/>
        <v>0</v>
      </c>
      <c r="I561" s="98">
        <f t="shared" si="148"/>
        <v>0</v>
      </c>
      <c r="J561" s="98">
        <f t="shared" si="148"/>
        <v>0</v>
      </c>
      <c r="K561" s="98">
        <f t="shared" si="148"/>
        <v>0</v>
      </c>
      <c r="L561" s="98">
        <f t="shared" si="148"/>
        <v>0</v>
      </c>
    </row>
    <row r="562" spans="1:12" s="43" customFormat="1" ht="18" customHeight="1">
      <c r="A562" s="68"/>
      <c r="B562" s="97"/>
      <c r="C562" s="99" t="s">
        <v>966</v>
      </c>
      <c r="D562" s="86" t="s">
        <v>967</v>
      </c>
      <c r="E562" s="98"/>
      <c r="F562" s="98"/>
      <c r="G562" s="98"/>
      <c r="H562" s="98"/>
      <c r="I562" s="98"/>
      <c r="J562" s="98"/>
      <c r="K562" s="98"/>
      <c r="L562" s="98"/>
    </row>
    <row r="563" spans="1:12" s="202" customFormat="1">
      <c r="A563" s="200"/>
      <c r="B563" s="234"/>
      <c r="C563" s="198" t="s">
        <v>972</v>
      </c>
      <c r="D563" s="189" t="s">
        <v>553</v>
      </c>
      <c r="E563" s="199"/>
      <c r="F563" s="199"/>
      <c r="G563" s="199"/>
      <c r="H563" s="199"/>
      <c r="I563" s="199"/>
      <c r="J563" s="199"/>
      <c r="K563" s="199"/>
      <c r="L563" s="199"/>
    </row>
    <row r="564" spans="1:12" s="202" customFormat="1" ht="18.600000000000001" customHeight="1">
      <c r="A564" s="200"/>
      <c r="B564" s="392" t="s">
        <v>556</v>
      </c>
      <c r="C564" s="392"/>
      <c r="D564" s="189" t="s">
        <v>48</v>
      </c>
      <c r="E564" s="199">
        <f>E565+E566</f>
        <v>0</v>
      </c>
      <c r="F564" s="199">
        <f t="shared" ref="F564:L564" si="149">F565+F566</f>
        <v>0</v>
      </c>
      <c r="G564" s="199">
        <f t="shared" si="149"/>
        <v>0</v>
      </c>
      <c r="H564" s="199">
        <f t="shared" si="149"/>
        <v>0</v>
      </c>
      <c r="I564" s="199">
        <f t="shared" si="149"/>
        <v>0</v>
      </c>
      <c r="J564" s="199">
        <f t="shared" si="149"/>
        <v>0</v>
      </c>
      <c r="K564" s="199">
        <f t="shared" si="149"/>
        <v>0</v>
      </c>
      <c r="L564" s="199">
        <f t="shared" si="149"/>
        <v>0</v>
      </c>
    </row>
    <row r="565" spans="1:12" s="202" customFormat="1">
      <c r="A565" s="200"/>
      <c r="B565" s="234"/>
      <c r="C565" s="198" t="s">
        <v>966</v>
      </c>
      <c r="D565" s="189" t="s">
        <v>968</v>
      </c>
      <c r="E565" s="199"/>
      <c r="F565" s="199"/>
      <c r="G565" s="199"/>
      <c r="H565" s="199"/>
      <c r="I565" s="199"/>
      <c r="J565" s="199"/>
      <c r="K565" s="199"/>
      <c r="L565" s="199"/>
    </row>
    <row r="566" spans="1:12" s="202" customFormat="1">
      <c r="A566" s="200"/>
      <c r="B566" s="234"/>
      <c r="C566" s="198" t="s">
        <v>972</v>
      </c>
      <c r="D566" s="189" t="s">
        <v>555</v>
      </c>
      <c r="E566" s="199"/>
      <c r="F566" s="199"/>
      <c r="G566" s="199"/>
      <c r="H566" s="199"/>
      <c r="I566" s="199"/>
      <c r="J566" s="199"/>
      <c r="K566" s="199"/>
      <c r="L566" s="199"/>
    </row>
    <row r="567" spans="1:12" s="202" customFormat="1" ht="20.45" customHeight="1">
      <c r="A567" s="200"/>
      <c r="B567" s="392" t="s">
        <v>558</v>
      </c>
      <c r="C567" s="392"/>
      <c r="D567" s="189" t="s">
        <v>49</v>
      </c>
      <c r="E567" s="199">
        <f>E568+E569</f>
        <v>0</v>
      </c>
      <c r="F567" s="199">
        <f t="shared" ref="F567:L567" si="150">F568+F569</f>
        <v>0</v>
      </c>
      <c r="G567" s="199">
        <f t="shared" si="150"/>
        <v>0</v>
      </c>
      <c r="H567" s="199">
        <f t="shared" si="150"/>
        <v>0</v>
      </c>
      <c r="I567" s="199">
        <f t="shared" si="150"/>
        <v>0</v>
      </c>
      <c r="J567" s="199">
        <f t="shared" si="150"/>
        <v>0</v>
      </c>
      <c r="K567" s="199">
        <f t="shared" si="150"/>
        <v>0</v>
      </c>
      <c r="L567" s="199">
        <f t="shared" si="150"/>
        <v>0</v>
      </c>
    </row>
    <row r="568" spans="1:12" s="202" customFormat="1">
      <c r="A568" s="200"/>
      <c r="B568" s="234"/>
      <c r="C568" s="198" t="s">
        <v>966</v>
      </c>
      <c r="D568" s="189" t="s">
        <v>969</v>
      </c>
      <c r="E568" s="199"/>
      <c r="F568" s="199"/>
      <c r="G568" s="199"/>
      <c r="H568" s="199"/>
      <c r="I568" s="199"/>
      <c r="J568" s="199"/>
      <c r="K568" s="199"/>
      <c r="L568" s="199"/>
    </row>
    <row r="569" spans="1:12" s="202" customFormat="1">
      <c r="A569" s="200"/>
      <c r="B569" s="234"/>
      <c r="C569" s="198" t="s">
        <v>972</v>
      </c>
      <c r="D569" s="189" t="s">
        <v>557</v>
      </c>
      <c r="E569" s="199"/>
      <c r="F569" s="199"/>
      <c r="G569" s="199"/>
      <c r="H569" s="199"/>
      <c r="I569" s="199"/>
      <c r="J569" s="199"/>
      <c r="K569" s="199"/>
      <c r="L569" s="199"/>
    </row>
    <row r="570" spans="1:12" s="202" customFormat="1" ht="24.75" customHeight="1">
      <c r="A570" s="200"/>
      <c r="B570" s="392" t="s">
        <v>699</v>
      </c>
      <c r="C570" s="392"/>
      <c r="D570" s="189" t="s">
        <v>50</v>
      </c>
      <c r="E570" s="199">
        <f>E571+E572+E573+E574</f>
        <v>0</v>
      </c>
      <c r="F570" s="199">
        <f t="shared" ref="F570:L570" si="151">F571+F572+F573+F574</f>
        <v>0</v>
      </c>
      <c r="G570" s="199">
        <f t="shared" si="151"/>
        <v>0</v>
      </c>
      <c r="H570" s="199">
        <f t="shared" si="151"/>
        <v>0</v>
      </c>
      <c r="I570" s="199">
        <f t="shared" si="151"/>
        <v>0</v>
      </c>
      <c r="J570" s="199">
        <f t="shared" si="151"/>
        <v>0</v>
      </c>
      <c r="K570" s="199">
        <f t="shared" si="151"/>
        <v>0</v>
      </c>
      <c r="L570" s="199">
        <f t="shared" si="151"/>
        <v>0</v>
      </c>
    </row>
    <row r="571" spans="1:12" s="202" customFormat="1">
      <c r="A571" s="200"/>
      <c r="B571" s="234"/>
      <c r="C571" s="198" t="s">
        <v>965</v>
      </c>
      <c r="D571" s="189" t="s">
        <v>970</v>
      </c>
      <c r="E571" s="199"/>
      <c r="F571" s="199"/>
      <c r="G571" s="199"/>
      <c r="H571" s="199"/>
      <c r="I571" s="199"/>
      <c r="J571" s="199"/>
      <c r="K571" s="199"/>
      <c r="L571" s="199"/>
    </row>
    <row r="572" spans="1:12" s="202" customFormat="1">
      <c r="A572" s="200"/>
      <c r="B572" s="234"/>
      <c r="C572" s="198" t="s">
        <v>966</v>
      </c>
      <c r="D572" s="189" t="s">
        <v>1008</v>
      </c>
      <c r="E572" s="199"/>
      <c r="F572" s="199"/>
      <c r="G572" s="199"/>
      <c r="H572" s="199"/>
      <c r="I572" s="199"/>
      <c r="J572" s="199"/>
      <c r="K572" s="199"/>
      <c r="L572" s="199"/>
    </row>
    <row r="573" spans="1:12" s="202" customFormat="1">
      <c r="A573" s="200"/>
      <c r="B573" s="234"/>
      <c r="C573" s="198" t="s">
        <v>442</v>
      </c>
      <c r="D573" s="189" t="s">
        <v>1014</v>
      </c>
      <c r="E573" s="199"/>
      <c r="F573" s="199"/>
      <c r="G573" s="199"/>
      <c r="H573" s="199"/>
      <c r="I573" s="199"/>
      <c r="J573" s="199"/>
      <c r="K573" s="199"/>
      <c r="L573" s="199"/>
    </row>
    <row r="574" spans="1:12" s="202" customFormat="1">
      <c r="A574" s="200"/>
      <c r="B574" s="234"/>
      <c r="C574" s="198" t="s">
        <v>972</v>
      </c>
      <c r="D574" s="189" t="s">
        <v>973</v>
      </c>
      <c r="E574" s="199"/>
      <c r="F574" s="199"/>
      <c r="G574" s="199"/>
      <c r="H574" s="199"/>
      <c r="I574" s="199"/>
      <c r="J574" s="199"/>
      <c r="K574" s="199"/>
      <c r="L574" s="199"/>
    </row>
    <row r="575" spans="1:12" s="202" customFormat="1" ht="28.15" customHeight="1">
      <c r="A575" s="200"/>
      <c r="B575" s="392" t="s">
        <v>560</v>
      </c>
      <c r="C575" s="392"/>
      <c r="D575" s="189" t="s">
        <v>51</v>
      </c>
      <c r="E575" s="199">
        <f>E576+E577</f>
        <v>0</v>
      </c>
      <c r="F575" s="199">
        <f t="shared" ref="F575:L575" si="152">F576+F577</f>
        <v>0</v>
      </c>
      <c r="G575" s="199">
        <f t="shared" si="152"/>
        <v>0</v>
      </c>
      <c r="H575" s="199">
        <f t="shared" si="152"/>
        <v>0</v>
      </c>
      <c r="I575" s="199">
        <f t="shared" si="152"/>
        <v>0</v>
      </c>
      <c r="J575" s="199">
        <f t="shared" si="152"/>
        <v>0</v>
      </c>
      <c r="K575" s="199">
        <f t="shared" si="152"/>
        <v>0</v>
      </c>
      <c r="L575" s="199">
        <f t="shared" si="152"/>
        <v>0</v>
      </c>
    </row>
    <row r="576" spans="1:12" s="202" customFormat="1">
      <c r="A576" s="200"/>
      <c r="B576" s="234"/>
      <c r="C576" s="198" t="s">
        <v>966</v>
      </c>
      <c r="D576" s="189" t="s">
        <v>1009</v>
      </c>
      <c r="E576" s="199"/>
      <c r="F576" s="199"/>
      <c r="G576" s="199"/>
      <c r="H576" s="199"/>
      <c r="I576" s="199"/>
      <c r="J576" s="199"/>
      <c r="K576" s="199"/>
      <c r="L576" s="199"/>
    </row>
    <row r="577" spans="1:12" s="202" customFormat="1">
      <c r="A577" s="200"/>
      <c r="B577" s="234"/>
      <c r="C577" s="198" t="s">
        <v>972</v>
      </c>
      <c r="D577" s="189" t="s">
        <v>559</v>
      </c>
      <c r="E577" s="199"/>
      <c r="F577" s="199"/>
      <c r="G577" s="199"/>
      <c r="H577" s="199"/>
      <c r="I577" s="199"/>
      <c r="J577" s="199"/>
      <c r="K577" s="199"/>
      <c r="L577" s="199"/>
    </row>
    <row r="578" spans="1:12" s="43" customFormat="1" ht="26.25" customHeight="1">
      <c r="A578" s="68"/>
      <c r="B578" s="349" t="s">
        <v>975</v>
      </c>
      <c r="C578" s="349"/>
      <c r="D578" s="86" t="s">
        <v>52</v>
      </c>
      <c r="E578" s="98">
        <f>E579+E580+E581+E582</f>
        <v>0</v>
      </c>
      <c r="F578" s="98">
        <f t="shared" ref="F578:L578" si="153">F579+F580+F581+F582</f>
        <v>0</v>
      </c>
      <c r="G578" s="98">
        <f t="shared" si="153"/>
        <v>0</v>
      </c>
      <c r="H578" s="98">
        <f t="shared" si="153"/>
        <v>0</v>
      </c>
      <c r="I578" s="98">
        <f t="shared" si="153"/>
        <v>0</v>
      </c>
      <c r="J578" s="98">
        <f t="shared" si="153"/>
        <v>0</v>
      </c>
      <c r="K578" s="98">
        <f t="shared" si="153"/>
        <v>0</v>
      </c>
      <c r="L578" s="98">
        <f t="shared" si="153"/>
        <v>0</v>
      </c>
    </row>
    <row r="579" spans="1:12" s="43" customFormat="1">
      <c r="A579" s="68"/>
      <c r="B579" s="97"/>
      <c r="C579" s="99" t="s">
        <v>965</v>
      </c>
      <c r="D579" s="86" t="s">
        <v>1010</v>
      </c>
      <c r="E579" s="98"/>
      <c r="F579" s="98"/>
      <c r="G579" s="98"/>
      <c r="H579" s="98"/>
      <c r="I579" s="98"/>
      <c r="J579" s="98"/>
      <c r="K579" s="98"/>
      <c r="L579" s="98"/>
    </row>
    <row r="580" spans="1:12" s="43" customFormat="1">
      <c r="A580" s="68"/>
      <c r="B580" s="97"/>
      <c r="C580" s="99" t="s">
        <v>966</v>
      </c>
      <c r="D580" s="86" t="s">
        <v>1011</v>
      </c>
      <c r="E580" s="98"/>
      <c r="F580" s="98"/>
      <c r="G580" s="98"/>
      <c r="H580" s="98"/>
      <c r="I580" s="98"/>
      <c r="J580" s="98"/>
      <c r="K580" s="98"/>
      <c r="L580" s="98"/>
    </row>
    <row r="581" spans="1:12" s="43" customFormat="1">
      <c r="A581" s="68"/>
      <c r="B581" s="97"/>
      <c r="C581" s="99" t="s">
        <v>442</v>
      </c>
      <c r="D581" s="86" t="s">
        <v>1015</v>
      </c>
      <c r="E581" s="98"/>
      <c r="F581" s="98"/>
      <c r="G581" s="98"/>
      <c r="H581" s="98"/>
      <c r="I581" s="98"/>
      <c r="J581" s="98"/>
      <c r="K581" s="98"/>
      <c r="L581" s="98"/>
    </row>
    <row r="582" spans="1:12" s="43" customFormat="1">
      <c r="A582" s="68"/>
      <c r="B582" s="97"/>
      <c r="C582" s="99" t="s">
        <v>972</v>
      </c>
      <c r="D582" s="86" t="s">
        <v>974</v>
      </c>
      <c r="E582" s="98"/>
      <c r="F582" s="98"/>
      <c r="G582" s="98"/>
      <c r="H582" s="98"/>
      <c r="I582" s="98"/>
      <c r="J582" s="98"/>
      <c r="K582" s="98"/>
      <c r="L582" s="98"/>
    </row>
    <row r="583" spans="1:12" s="43" customFormat="1" ht="21.6" customHeight="1">
      <c r="A583" s="68"/>
      <c r="B583" s="349" t="s">
        <v>977</v>
      </c>
      <c r="C583" s="349"/>
      <c r="D583" s="86" t="s">
        <v>53</v>
      </c>
      <c r="E583" s="98">
        <f>E584+E585+E586+E587</f>
        <v>0</v>
      </c>
      <c r="F583" s="98">
        <f t="shared" ref="F583:L583" si="154">F584+F585+F586+F587</f>
        <v>0</v>
      </c>
      <c r="G583" s="98">
        <f t="shared" si="154"/>
        <v>0</v>
      </c>
      <c r="H583" s="98">
        <f t="shared" si="154"/>
        <v>0</v>
      </c>
      <c r="I583" s="98">
        <f t="shared" si="154"/>
        <v>0</v>
      </c>
      <c r="J583" s="98">
        <f t="shared" si="154"/>
        <v>0</v>
      </c>
      <c r="K583" s="98">
        <f t="shared" si="154"/>
        <v>0</v>
      </c>
      <c r="L583" s="98">
        <f t="shared" si="154"/>
        <v>0</v>
      </c>
    </row>
    <row r="584" spans="1:12" s="43" customFormat="1">
      <c r="A584" s="68"/>
      <c r="B584" s="97"/>
      <c r="C584" s="99" t="s">
        <v>965</v>
      </c>
      <c r="D584" s="86" t="s">
        <v>1012</v>
      </c>
      <c r="E584" s="98"/>
      <c r="F584" s="98"/>
      <c r="G584" s="98"/>
      <c r="H584" s="98"/>
      <c r="I584" s="98"/>
      <c r="J584" s="98"/>
      <c r="K584" s="98"/>
      <c r="L584" s="98"/>
    </row>
    <row r="585" spans="1:12" s="43" customFormat="1">
      <c r="A585" s="68"/>
      <c r="B585" s="97"/>
      <c r="C585" s="99" t="s">
        <v>966</v>
      </c>
      <c r="D585" s="86" t="s">
        <v>1013</v>
      </c>
      <c r="E585" s="98"/>
      <c r="F585" s="98"/>
      <c r="G585" s="98"/>
      <c r="H585" s="98"/>
      <c r="I585" s="98"/>
      <c r="J585" s="98"/>
      <c r="K585" s="98"/>
      <c r="L585" s="98"/>
    </row>
    <row r="586" spans="1:12" s="43" customFormat="1">
      <c r="A586" s="68"/>
      <c r="B586" s="97"/>
      <c r="C586" s="99" t="s">
        <v>442</v>
      </c>
      <c r="D586" s="86" t="s">
        <v>1016</v>
      </c>
      <c r="E586" s="98"/>
      <c r="F586" s="98"/>
      <c r="G586" s="98"/>
      <c r="H586" s="98"/>
      <c r="I586" s="98"/>
      <c r="J586" s="98"/>
      <c r="K586" s="98"/>
      <c r="L586" s="98"/>
    </row>
    <row r="587" spans="1:12" s="43" customFormat="1">
      <c r="A587" s="68"/>
      <c r="B587" s="97"/>
      <c r="C587" s="99" t="s">
        <v>972</v>
      </c>
      <c r="D587" s="86" t="s">
        <v>976</v>
      </c>
      <c r="E587" s="98"/>
      <c r="F587" s="98"/>
      <c r="G587" s="98"/>
      <c r="H587" s="98"/>
      <c r="I587" s="98"/>
      <c r="J587" s="98"/>
      <c r="K587" s="98"/>
      <c r="L587" s="98"/>
    </row>
    <row r="588" spans="1:12" s="43" customFormat="1" ht="27.6" customHeight="1">
      <c r="A588" s="68"/>
      <c r="B588" s="349" t="s">
        <v>531</v>
      </c>
      <c r="C588" s="349"/>
      <c r="D588" s="86" t="s">
        <v>337</v>
      </c>
      <c r="E588" s="98">
        <f>E589+E590+E591+E592</f>
        <v>0</v>
      </c>
      <c r="F588" s="98">
        <f t="shared" ref="F588:L588" si="155">F589+F590+F591+F592</f>
        <v>0</v>
      </c>
      <c r="G588" s="98">
        <f t="shared" si="155"/>
        <v>0</v>
      </c>
      <c r="H588" s="98">
        <f t="shared" si="155"/>
        <v>0</v>
      </c>
      <c r="I588" s="98">
        <f t="shared" si="155"/>
        <v>0</v>
      </c>
      <c r="J588" s="98">
        <f t="shared" si="155"/>
        <v>0</v>
      </c>
      <c r="K588" s="98">
        <f t="shared" si="155"/>
        <v>0</v>
      </c>
      <c r="L588" s="98">
        <f t="shared" si="155"/>
        <v>0</v>
      </c>
    </row>
    <row r="589" spans="1:12" s="43" customFormat="1" ht="15" customHeight="1">
      <c r="A589" s="68"/>
      <c r="B589" s="97"/>
      <c r="C589" s="99" t="s">
        <v>965</v>
      </c>
      <c r="D589" s="86" t="s">
        <v>183</v>
      </c>
      <c r="E589" s="98"/>
      <c r="F589" s="98"/>
      <c r="G589" s="98"/>
      <c r="H589" s="98"/>
      <c r="I589" s="98"/>
      <c r="J589" s="98"/>
      <c r="K589" s="98"/>
      <c r="L589" s="98"/>
    </row>
    <row r="590" spans="1:12" s="43" customFormat="1" ht="15" customHeight="1">
      <c r="A590" s="68"/>
      <c r="B590" s="97"/>
      <c r="C590" s="99" t="s">
        <v>966</v>
      </c>
      <c r="D590" s="86" t="s">
        <v>184</v>
      </c>
      <c r="E590" s="98"/>
      <c r="F590" s="98"/>
      <c r="G590" s="98"/>
      <c r="H590" s="98"/>
      <c r="I590" s="98"/>
      <c r="J590" s="98"/>
      <c r="K590" s="98"/>
      <c r="L590" s="98"/>
    </row>
    <row r="591" spans="1:12" s="43" customFormat="1" ht="15" customHeight="1">
      <c r="A591" s="68"/>
      <c r="B591" s="97"/>
      <c r="C591" s="99" t="s">
        <v>442</v>
      </c>
      <c r="D591" s="86" t="s">
        <v>1017</v>
      </c>
      <c r="E591" s="98"/>
      <c r="F591" s="98"/>
      <c r="G591" s="98"/>
      <c r="H591" s="98"/>
      <c r="I591" s="98"/>
      <c r="J591" s="98"/>
      <c r="K591" s="98"/>
      <c r="L591" s="98"/>
    </row>
    <row r="592" spans="1:12" s="43" customFormat="1">
      <c r="A592" s="68"/>
      <c r="B592" s="97"/>
      <c r="C592" s="99" t="s">
        <v>972</v>
      </c>
      <c r="D592" s="86" t="s">
        <v>978</v>
      </c>
      <c r="E592" s="98"/>
      <c r="F592" s="98"/>
      <c r="G592" s="98"/>
      <c r="H592" s="98"/>
      <c r="I592" s="98"/>
      <c r="J592" s="98"/>
      <c r="K592" s="98"/>
      <c r="L592" s="98"/>
    </row>
    <row r="593" spans="1:12" s="43" customFormat="1" ht="24.75" customHeight="1">
      <c r="A593" s="68"/>
      <c r="B593" s="349" t="s">
        <v>981</v>
      </c>
      <c r="C593" s="349"/>
      <c r="D593" s="86" t="s">
        <v>338</v>
      </c>
      <c r="E593" s="98">
        <f>E594+E595+E596+E597</f>
        <v>0</v>
      </c>
      <c r="F593" s="98">
        <f t="shared" ref="F593:L593" si="156">F594+F595+F596+F597</f>
        <v>0</v>
      </c>
      <c r="G593" s="98">
        <f t="shared" si="156"/>
        <v>0</v>
      </c>
      <c r="H593" s="98">
        <f t="shared" si="156"/>
        <v>0</v>
      </c>
      <c r="I593" s="98">
        <f t="shared" si="156"/>
        <v>0</v>
      </c>
      <c r="J593" s="98">
        <f t="shared" si="156"/>
        <v>0</v>
      </c>
      <c r="K593" s="98">
        <f t="shared" si="156"/>
        <v>0</v>
      </c>
      <c r="L593" s="98">
        <f t="shared" si="156"/>
        <v>0</v>
      </c>
    </row>
    <row r="594" spans="1:12" s="43" customFormat="1" ht="15" customHeight="1">
      <c r="A594" s="68"/>
      <c r="B594" s="97"/>
      <c r="C594" s="99" t="s">
        <v>965</v>
      </c>
      <c r="D594" s="86" t="s">
        <v>185</v>
      </c>
      <c r="E594" s="98"/>
      <c r="F594" s="98"/>
      <c r="G594" s="98"/>
      <c r="H594" s="98"/>
      <c r="I594" s="98"/>
      <c r="J594" s="98"/>
      <c r="K594" s="98"/>
      <c r="L594" s="98"/>
    </row>
    <row r="595" spans="1:12" s="43" customFormat="1" ht="15" customHeight="1">
      <c r="A595" s="68"/>
      <c r="B595" s="97"/>
      <c r="C595" s="99" t="s">
        <v>966</v>
      </c>
      <c r="D595" s="86" t="s">
        <v>186</v>
      </c>
      <c r="E595" s="98"/>
      <c r="F595" s="98"/>
      <c r="G595" s="98"/>
      <c r="H595" s="98"/>
      <c r="I595" s="98"/>
      <c r="J595" s="98"/>
      <c r="K595" s="98"/>
      <c r="L595" s="98"/>
    </row>
    <row r="596" spans="1:12" s="43" customFormat="1" ht="15" customHeight="1">
      <c r="A596" s="68"/>
      <c r="B596" s="97"/>
      <c r="C596" s="99" t="s">
        <v>442</v>
      </c>
      <c r="D596" s="86" t="s">
        <v>683</v>
      </c>
      <c r="E596" s="98"/>
      <c r="F596" s="98"/>
      <c r="G596" s="98"/>
      <c r="H596" s="98"/>
      <c r="I596" s="98"/>
      <c r="J596" s="98"/>
      <c r="K596" s="98"/>
      <c r="L596" s="98"/>
    </row>
    <row r="597" spans="1:12" s="43" customFormat="1">
      <c r="A597" s="68"/>
      <c r="B597" s="97"/>
      <c r="C597" s="99" t="s">
        <v>972</v>
      </c>
      <c r="D597" s="86" t="s">
        <v>980</v>
      </c>
      <c r="E597" s="98"/>
      <c r="F597" s="98"/>
      <c r="G597" s="98"/>
      <c r="H597" s="98"/>
      <c r="I597" s="98"/>
      <c r="J597" s="98"/>
      <c r="K597" s="98"/>
      <c r="L597" s="98"/>
    </row>
    <row r="598" spans="1:12" s="43" customFormat="1" ht="29.45" customHeight="1">
      <c r="A598" s="68"/>
      <c r="B598" s="349" t="s">
        <v>983</v>
      </c>
      <c r="C598" s="349"/>
      <c r="D598" s="86" t="s">
        <v>684</v>
      </c>
      <c r="E598" s="98">
        <f>E599+E600+E601+E602</f>
        <v>0</v>
      </c>
      <c r="F598" s="98">
        <f t="shared" ref="F598:L598" si="157">F599+F600+F601+F602</f>
        <v>0</v>
      </c>
      <c r="G598" s="98">
        <f t="shared" si="157"/>
        <v>0</v>
      </c>
      <c r="H598" s="98">
        <f t="shared" si="157"/>
        <v>0</v>
      </c>
      <c r="I598" s="98">
        <f t="shared" si="157"/>
        <v>0</v>
      </c>
      <c r="J598" s="98">
        <f t="shared" si="157"/>
        <v>0</v>
      </c>
      <c r="K598" s="98">
        <f t="shared" si="157"/>
        <v>0</v>
      </c>
      <c r="L598" s="98">
        <f t="shared" si="157"/>
        <v>0</v>
      </c>
    </row>
    <row r="599" spans="1:12" s="43" customFormat="1" ht="15" customHeight="1">
      <c r="A599" s="68"/>
      <c r="B599" s="97"/>
      <c r="C599" s="99" t="s">
        <v>965</v>
      </c>
      <c r="D599" s="86" t="s">
        <v>685</v>
      </c>
      <c r="E599" s="98"/>
      <c r="F599" s="98"/>
      <c r="G599" s="98"/>
      <c r="H599" s="98"/>
      <c r="I599" s="98"/>
      <c r="J599" s="98"/>
      <c r="K599" s="98"/>
      <c r="L599" s="98"/>
    </row>
    <row r="600" spans="1:12" s="43" customFormat="1" ht="15" customHeight="1">
      <c r="A600" s="68"/>
      <c r="B600" s="97"/>
      <c r="C600" s="99" t="s">
        <v>966</v>
      </c>
      <c r="D600" s="86" t="s">
        <v>686</v>
      </c>
      <c r="E600" s="98"/>
      <c r="F600" s="98"/>
      <c r="G600" s="98"/>
      <c r="H600" s="98"/>
      <c r="I600" s="98"/>
      <c r="J600" s="98"/>
      <c r="K600" s="98"/>
      <c r="L600" s="98"/>
    </row>
    <row r="601" spans="1:12" s="43" customFormat="1" ht="15" customHeight="1">
      <c r="A601" s="68"/>
      <c r="B601" s="97"/>
      <c r="C601" s="99" t="s">
        <v>442</v>
      </c>
      <c r="D601" s="86" t="s">
        <v>687</v>
      </c>
      <c r="E601" s="98"/>
      <c r="F601" s="98"/>
      <c r="G601" s="98"/>
      <c r="H601" s="98"/>
      <c r="I601" s="98"/>
      <c r="J601" s="98"/>
      <c r="K601" s="98"/>
      <c r="L601" s="98"/>
    </row>
    <row r="602" spans="1:12" s="43" customFormat="1">
      <c r="A602" s="68"/>
      <c r="B602" s="97"/>
      <c r="C602" s="99" t="s">
        <v>972</v>
      </c>
      <c r="D602" s="86" t="s">
        <v>982</v>
      </c>
      <c r="E602" s="98"/>
      <c r="F602" s="98"/>
      <c r="G602" s="98"/>
      <c r="H602" s="98"/>
      <c r="I602" s="98"/>
      <c r="J602" s="98"/>
      <c r="K602" s="98"/>
      <c r="L602" s="98"/>
    </row>
    <row r="603" spans="1:12" s="43" customFormat="1" ht="29.45" customHeight="1">
      <c r="A603" s="68"/>
      <c r="B603" s="349" t="s">
        <v>985</v>
      </c>
      <c r="C603" s="349"/>
      <c r="D603" s="86" t="s">
        <v>688</v>
      </c>
      <c r="E603" s="98">
        <f>E604+E605+E606+E607</f>
        <v>0</v>
      </c>
      <c r="F603" s="98">
        <f t="shared" ref="F603:L603" si="158">F604+F605+F606+F607</f>
        <v>0</v>
      </c>
      <c r="G603" s="98">
        <f t="shared" si="158"/>
        <v>0</v>
      </c>
      <c r="H603" s="98">
        <f t="shared" si="158"/>
        <v>0</v>
      </c>
      <c r="I603" s="98">
        <f t="shared" si="158"/>
        <v>0</v>
      </c>
      <c r="J603" s="98">
        <f t="shared" si="158"/>
        <v>0</v>
      </c>
      <c r="K603" s="98">
        <f t="shared" si="158"/>
        <v>0</v>
      </c>
      <c r="L603" s="98">
        <f t="shared" si="158"/>
        <v>0</v>
      </c>
    </row>
    <row r="604" spans="1:12" s="43" customFormat="1" ht="15" customHeight="1">
      <c r="A604" s="68"/>
      <c r="B604" s="97"/>
      <c r="C604" s="99" t="s">
        <v>965</v>
      </c>
      <c r="D604" s="86" t="s">
        <v>689</v>
      </c>
      <c r="E604" s="98"/>
      <c r="F604" s="98"/>
      <c r="G604" s="98"/>
      <c r="H604" s="98"/>
      <c r="I604" s="98"/>
      <c r="J604" s="98"/>
      <c r="K604" s="98"/>
      <c r="L604" s="98"/>
    </row>
    <row r="605" spans="1:12" s="43" customFormat="1" ht="15" customHeight="1">
      <c r="A605" s="68"/>
      <c r="B605" s="97"/>
      <c r="C605" s="99" t="s">
        <v>966</v>
      </c>
      <c r="D605" s="86" t="s">
        <v>690</v>
      </c>
      <c r="E605" s="98"/>
      <c r="F605" s="98"/>
      <c r="G605" s="98"/>
      <c r="H605" s="98"/>
      <c r="I605" s="98"/>
      <c r="J605" s="98"/>
      <c r="K605" s="98"/>
      <c r="L605" s="98"/>
    </row>
    <row r="606" spans="1:12" s="43" customFormat="1" ht="15" customHeight="1">
      <c r="A606" s="68"/>
      <c r="B606" s="97"/>
      <c r="C606" s="99" t="s">
        <v>442</v>
      </c>
      <c r="D606" s="86" t="s">
        <v>691</v>
      </c>
      <c r="E606" s="98"/>
      <c r="F606" s="98"/>
      <c r="G606" s="98"/>
      <c r="H606" s="98"/>
      <c r="I606" s="98"/>
      <c r="J606" s="98"/>
      <c r="K606" s="98"/>
      <c r="L606" s="98"/>
    </row>
    <row r="607" spans="1:12" s="43" customFormat="1">
      <c r="A607" s="68"/>
      <c r="B607" s="97"/>
      <c r="C607" s="99" t="s">
        <v>972</v>
      </c>
      <c r="D607" s="86" t="s">
        <v>984</v>
      </c>
      <c r="E607" s="98"/>
      <c r="F607" s="98"/>
      <c r="G607" s="98"/>
      <c r="H607" s="98"/>
      <c r="I607" s="98"/>
      <c r="J607" s="98"/>
      <c r="K607" s="98"/>
      <c r="L607" s="98"/>
    </row>
    <row r="608" spans="1:12" s="43" customFormat="1" ht="36.75" customHeight="1">
      <c r="A608" s="68"/>
      <c r="B608" s="376" t="s">
        <v>611</v>
      </c>
      <c r="C608" s="376"/>
      <c r="D608" s="86" t="s">
        <v>444</v>
      </c>
      <c r="E608" s="98">
        <f>E609+E610+E611+E612</f>
        <v>0</v>
      </c>
      <c r="F608" s="98">
        <f t="shared" ref="F608:L608" si="159">F609+F610+F611+F612</f>
        <v>0</v>
      </c>
      <c r="G608" s="98">
        <f t="shared" si="159"/>
        <v>0</v>
      </c>
      <c r="H608" s="98">
        <f t="shared" si="159"/>
        <v>0</v>
      </c>
      <c r="I608" s="98">
        <f t="shared" si="159"/>
        <v>0</v>
      </c>
      <c r="J608" s="98">
        <f t="shared" si="159"/>
        <v>0</v>
      </c>
      <c r="K608" s="98">
        <f t="shared" si="159"/>
        <v>0</v>
      </c>
      <c r="L608" s="98">
        <f t="shared" si="159"/>
        <v>0</v>
      </c>
    </row>
    <row r="609" spans="1:12" s="43" customFormat="1" ht="15" customHeight="1">
      <c r="A609" s="68"/>
      <c r="B609" s="53"/>
      <c r="C609" s="99" t="s">
        <v>965</v>
      </c>
      <c r="D609" s="86" t="s">
        <v>445</v>
      </c>
      <c r="E609" s="98"/>
      <c r="F609" s="98"/>
      <c r="G609" s="98"/>
      <c r="H609" s="98"/>
      <c r="I609" s="98"/>
      <c r="J609" s="98"/>
      <c r="K609" s="98"/>
      <c r="L609" s="98"/>
    </row>
    <row r="610" spans="1:12" s="43" customFormat="1" ht="18.75" customHeight="1">
      <c r="A610" s="68"/>
      <c r="B610" s="53"/>
      <c r="C610" s="99" t="s">
        <v>966</v>
      </c>
      <c r="D610" s="86" t="s">
        <v>446</v>
      </c>
      <c r="E610" s="98"/>
      <c r="F610" s="98"/>
      <c r="G610" s="98"/>
      <c r="H610" s="98"/>
      <c r="I610" s="98"/>
      <c r="J610" s="98"/>
      <c r="K610" s="98"/>
      <c r="L610" s="98"/>
    </row>
    <row r="611" spans="1:12" s="100" customFormat="1">
      <c r="A611" s="69"/>
      <c r="B611" s="53"/>
      <c r="C611" s="99" t="s">
        <v>836</v>
      </c>
      <c r="D611" s="86" t="s">
        <v>610</v>
      </c>
      <c r="E611" s="98"/>
      <c r="F611" s="98"/>
      <c r="G611" s="98"/>
      <c r="H611" s="98"/>
      <c r="I611" s="98"/>
      <c r="J611" s="98"/>
      <c r="K611" s="98"/>
      <c r="L611" s="98"/>
    </row>
    <row r="612" spans="1:12" s="43" customFormat="1">
      <c r="A612" s="68"/>
      <c r="B612" s="97"/>
      <c r="C612" s="99" t="s">
        <v>972</v>
      </c>
      <c r="D612" s="86" t="s">
        <v>986</v>
      </c>
      <c r="E612" s="98"/>
      <c r="F612" s="98"/>
      <c r="G612" s="98"/>
      <c r="H612" s="98"/>
      <c r="I612" s="98"/>
      <c r="J612" s="98"/>
      <c r="K612" s="98"/>
      <c r="L612" s="98"/>
    </row>
    <row r="613" spans="1:12" s="43" customFormat="1" ht="27" customHeight="1">
      <c r="A613" s="69"/>
      <c r="B613" s="376" t="s">
        <v>988</v>
      </c>
      <c r="C613" s="376"/>
      <c r="D613" s="86" t="s">
        <v>193</v>
      </c>
      <c r="E613" s="98">
        <f>E614+E615+E616+E617</f>
        <v>0</v>
      </c>
      <c r="F613" s="98">
        <f t="shared" ref="F613:L613" si="160">F614+F615+F616+F617</f>
        <v>0</v>
      </c>
      <c r="G613" s="98">
        <f t="shared" si="160"/>
        <v>0</v>
      </c>
      <c r="H613" s="98">
        <f t="shared" si="160"/>
        <v>0</v>
      </c>
      <c r="I613" s="98">
        <f t="shared" si="160"/>
        <v>0</v>
      </c>
      <c r="J613" s="98">
        <f t="shared" si="160"/>
        <v>0</v>
      </c>
      <c r="K613" s="98">
        <f t="shared" si="160"/>
        <v>0</v>
      </c>
      <c r="L613" s="98">
        <f t="shared" si="160"/>
        <v>0</v>
      </c>
    </row>
    <row r="614" spans="1:12" s="43" customFormat="1" ht="15" customHeight="1">
      <c r="A614" s="69"/>
      <c r="B614" s="53"/>
      <c r="C614" s="99" t="s">
        <v>965</v>
      </c>
      <c r="D614" s="86" t="s">
        <v>194</v>
      </c>
      <c r="E614" s="98"/>
      <c r="F614" s="98"/>
      <c r="G614" s="98"/>
      <c r="H614" s="98"/>
      <c r="I614" s="98"/>
      <c r="J614" s="98"/>
      <c r="K614" s="98"/>
      <c r="L614" s="98"/>
    </row>
    <row r="615" spans="1:12" s="43" customFormat="1" ht="15" customHeight="1">
      <c r="A615" s="69"/>
      <c r="B615" s="53"/>
      <c r="C615" s="99" t="s">
        <v>966</v>
      </c>
      <c r="D615" s="86" t="s">
        <v>195</v>
      </c>
      <c r="E615" s="98"/>
      <c r="F615" s="98"/>
      <c r="G615" s="98"/>
      <c r="H615" s="98"/>
      <c r="I615" s="98"/>
      <c r="J615" s="98"/>
      <c r="K615" s="98"/>
      <c r="L615" s="98"/>
    </row>
    <row r="616" spans="1:12" s="43" customFormat="1" ht="15" customHeight="1">
      <c r="A616" s="69"/>
      <c r="B616" s="53"/>
      <c r="C616" s="99" t="s">
        <v>442</v>
      </c>
      <c r="D616" s="86" t="s">
        <v>196</v>
      </c>
      <c r="E616" s="98"/>
      <c r="F616" s="98"/>
      <c r="G616" s="98"/>
      <c r="H616" s="98"/>
      <c r="I616" s="98"/>
      <c r="J616" s="98"/>
      <c r="K616" s="98"/>
      <c r="L616" s="98"/>
    </row>
    <row r="617" spans="1:12" s="43" customFormat="1">
      <c r="A617" s="68"/>
      <c r="B617" s="97"/>
      <c r="C617" s="99" t="s">
        <v>972</v>
      </c>
      <c r="D617" s="86" t="s">
        <v>987</v>
      </c>
      <c r="E617" s="98"/>
      <c r="F617" s="98"/>
      <c r="G617" s="98"/>
      <c r="H617" s="98"/>
      <c r="I617" s="98"/>
      <c r="J617" s="98"/>
      <c r="K617" s="98"/>
      <c r="L617" s="98"/>
    </row>
    <row r="618" spans="1:12" s="43" customFormat="1" ht="26.25" customHeight="1">
      <c r="A618" s="69"/>
      <c r="B618" s="376" t="s">
        <v>530</v>
      </c>
      <c r="C618" s="376"/>
      <c r="D618" s="86" t="s">
        <v>197</v>
      </c>
      <c r="E618" s="98">
        <f>E619+E620+E621+E622</f>
        <v>0</v>
      </c>
      <c r="F618" s="98">
        <f t="shared" ref="F618:L618" si="161">F619+F620+F621+F622</f>
        <v>0</v>
      </c>
      <c r="G618" s="98">
        <f t="shared" si="161"/>
        <v>0</v>
      </c>
      <c r="H618" s="98">
        <f t="shared" si="161"/>
        <v>0</v>
      </c>
      <c r="I618" s="98">
        <f t="shared" si="161"/>
        <v>0</v>
      </c>
      <c r="J618" s="98">
        <f t="shared" si="161"/>
        <v>0</v>
      </c>
      <c r="K618" s="98">
        <f t="shared" si="161"/>
        <v>0</v>
      </c>
      <c r="L618" s="98">
        <f t="shared" si="161"/>
        <v>0</v>
      </c>
    </row>
    <row r="619" spans="1:12" s="43" customFormat="1" ht="15" customHeight="1">
      <c r="A619" s="69"/>
      <c r="B619" s="53"/>
      <c r="C619" s="99" t="s">
        <v>965</v>
      </c>
      <c r="D619" s="86" t="s">
        <v>527</v>
      </c>
      <c r="E619" s="98"/>
      <c r="F619" s="98"/>
      <c r="G619" s="98"/>
      <c r="H619" s="98"/>
      <c r="I619" s="98"/>
      <c r="J619" s="98"/>
      <c r="K619" s="98"/>
      <c r="L619" s="98"/>
    </row>
    <row r="620" spans="1:12" s="43" customFormat="1" ht="15" customHeight="1">
      <c r="A620" s="69"/>
      <c r="B620" s="53"/>
      <c r="C620" s="99" t="s">
        <v>966</v>
      </c>
      <c r="D620" s="86" t="s">
        <v>528</v>
      </c>
      <c r="E620" s="98"/>
      <c r="F620" s="98"/>
      <c r="G620" s="98"/>
      <c r="H620" s="98"/>
      <c r="I620" s="98"/>
      <c r="J620" s="98"/>
      <c r="K620" s="98"/>
      <c r="L620" s="98"/>
    </row>
    <row r="621" spans="1:12" s="43" customFormat="1" ht="15" customHeight="1">
      <c r="A621" s="70"/>
      <c r="B621" s="54"/>
      <c r="C621" s="123" t="s">
        <v>442</v>
      </c>
      <c r="D621" s="87" t="s">
        <v>529</v>
      </c>
      <c r="E621" s="124"/>
      <c r="F621" s="124"/>
      <c r="G621" s="124"/>
      <c r="H621" s="124"/>
      <c r="I621" s="124"/>
      <c r="J621" s="124"/>
      <c r="K621" s="124"/>
      <c r="L621" s="124"/>
    </row>
    <row r="622" spans="1:12" s="43" customFormat="1">
      <c r="A622" s="89"/>
      <c r="B622" s="126"/>
      <c r="C622" s="127" t="s">
        <v>972</v>
      </c>
      <c r="D622" s="87" t="s">
        <v>971</v>
      </c>
      <c r="E622" s="128"/>
      <c r="F622" s="128"/>
      <c r="G622" s="128"/>
      <c r="H622" s="128"/>
      <c r="I622" s="128"/>
      <c r="J622" s="128"/>
      <c r="K622" s="128"/>
      <c r="L622" s="128"/>
    </row>
    <row r="623" spans="1:12" s="100" customFormat="1">
      <c r="A623" s="393" t="s">
        <v>937</v>
      </c>
      <c r="B623" s="380"/>
      <c r="C623" s="371"/>
      <c r="D623" s="51" t="s">
        <v>563</v>
      </c>
      <c r="E623" s="98">
        <f>E624+E625+E626</f>
        <v>0</v>
      </c>
      <c r="F623" s="98">
        <f t="shared" ref="F623:L623" si="162">F624+F625+F626</f>
        <v>0</v>
      </c>
      <c r="G623" s="98">
        <f t="shared" si="162"/>
        <v>0</v>
      </c>
      <c r="H623" s="98">
        <f t="shared" si="162"/>
        <v>0</v>
      </c>
      <c r="I623" s="98">
        <f t="shared" si="162"/>
        <v>0</v>
      </c>
      <c r="J623" s="98">
        <f t="shared" si="162"/>
        <v>0</v>
      </c>
      <c r="K623" s="98">
        <f t="shared" si="162"/>
        <v>0</v>
      </c>
      <c r="L623" s="98">
        <f t="shared" si="162"/>
        <v>0</v>
      </c>
    </row>
    <row r="624" spans="1:12" s="100" customFormat="1" ht="25.9" customHeight="1">
      <c r="A624" s="181"/>
      <c r="B624" s="381" t="s">
        <v>564</v>
      </c>
      <c r="C624" s="371"/>
      <c r="D624" s="86" t="s">
        <v>565</v>
      </c>
      <c r="E624" s="125"/>
      <c r="F624" s="125"/>
      <c r="G624" s="125"/>
      <c r="H624" s="125"/>
      <c r="I624" s="125"/>
      <c r="J624" s="125"/>
      <c r="K624" s="125"/>
      <c r="L624" s="125"/>
    </row>
    <row r="625" spans="1:14" s="100" customFormat="1" ht="25.9" customHeight="1">
      <c r="A625" s="181"/>
      <c r="B625" s="381" t="s">
        <v>615</v>
      </c>
      <c r="C625" s="371"/>
      <c r="D625" s="86" t="s">
        <v>614</v>
      </c>
      <c r="E625" s="98"/>
      <c r="F625" s="98"/>
      <c r="G625" s="98"/>
      <c r="H625" s="98"/>
      <c r="I625" s="98"/>
      <c r="J625" s="98"/>
      <c r="K625" s="98"/>
      <c r="L625" s="98"/>
    </row>
    <row r="626" spans="1:14" s="201" customFormat="1" ht="32.450000000000003" customHeight="1">
      <c r="A626" s="236"/>
      <c r="B626" s="400" t="s">
        <v>936</v>
      </c>
      <c r="C626" s="401"/>
      <c r="D626" s="189" t="s">
        <v>935</v>
      </c>
      <c r="E626" s="237"/>
      <c r="F626" s="237"/>
      <c r="G626" s="237"/>
      <c r="H626" s="237"/>
      <c r="I626" s="237"/>
      <c r="J626" s="237"/>
      <c r="K626" s="237"/>
      <c r="L626" s="237"/>
    </row>
    <row r="627" spans="1:14" s="43" customFormat="1" ht="47.45" customHeight="1">
      <c r="A627" s="454" t="s">
        <v>599</v>
      </c>
      <c r="B627" s="455"/>
      <c r="C627" s="455"/>
      <c r="D627" s="90" t="s">
        <v>143</v>
      </c>
      <c r="E627" s="125">
        <f>E628+E632+E636+E640+E644+E648+E652+E656+E659+E664+E667</f>
        <v>267897</v>
      </c>
      <c r="F627" s="129">
        <f t="shared" ref="F627:L627" si="163">F628</f>
        <v>0</v>
      </c>
      <c r="G627" s="129">
        <f t="shared" si="163"/>
        <v>0</v>
      </c>
      <c r="H627" s="129">
        <f t="shared" si="163"/>
        <v>0</v>
      </c>
      <c r="I627" s="129">
        <f t="shared" si="163"/>
        <v>0</v>
      </c>
      <c r="J627" s="129">
        <f t="shared" si="163"/>
        <v>0</v>
      </c>
      <c r="K627" s="129">
        <f t="shared" si="163"/>
        <v>0</v>
      </c>
      <c r="L627" s="129">
        <f t="shared" si="163"/>
        <v>0</v>
      </c>
      <c r="N627" s="43">
        <v>267921</v>
      </c>
    </row>
    <row r="628" spans="1:14" s="43" customFormat="1" ht="28.15" customHeight="1">
      <c r="A628" s="83"/>
      <c r="B628" s="449" t="s">
        <v>813</v>
      </c>
      <c r="C628" s="450"/>
      <c r="D628" s="84" t="s">
        <v>447</v>
      </c>
      <c r="E628" s="125">
        <f>SUM(E629:E631)</f>
        <v>262992</v>
      </c>
      <c r="F628" s="125">
        <f t="shared" ref="F628:L628" si="164">F629+F630+F631</f>
        <v>0</v>
      </c>
      <c r="G628" s="125">
        <f t="shared" si="164"/>
        <v>0</v>
      </c>
      <c r="H628" s="125">
        <f t="shared" si="164"/>
        <v>0</v>
      </c>
      <c r="I628" s="125">
        <f t="shared" si="164"/>
        <v>0</v>
      </c>
      <c r="J628" s="125">
        <f t="shared" si="164"/>
        <v>0</v>
      </c>
      <c r="K628" s="125">
        <f t="shared" si="164"/>
        <v>0</v>
      </c>
      <c r="L628" s="125">
        <f t="shared" si="164"/>
        <v>0</v>
      </c>
    </row>
    <row r="629" spans="1:14" s="43" customFormat="1">
      <c r="A629" s="69"/>
      <c r="B629" s="53"/>
      <c r="C629" s="99" t="s">
        <v>965</v>
      </c>
      <c r="D629" s="86" t="s">
        <v>448</v>
      </c>
      <c r="E629" s="98">
        <f>267921-E633-E653-E657-24</f>
        <v>262992</v>
      </c>
      <c r="F629" s="98"/>
      <c r="G629" s="98"/>
      <c r="H629" s="98"/>
      <c r="I629" s="98"/>
      <c r="J629" s="98"/>
      <c r="K629" s="98"/>
      <c r="L629" s="98"/>
    </row>
    <row r="630" spans="1:14" s="43" customFormat="1">
      <c r="A630" s="69"/>
      <c r="B630" s="53"/>
      <c r="C630" s="99" t="s">
        <v>966</v>
      </c>
      <c r="D630" s="86" t="s">
        <v>449</v>
      </c>
      <c r="E630" s="98"/>
      <c r="F630" s="98"/>
      <c r="G630" s="98"/>
      <c r="H630" s="98"/>
      <c r="I630" s="98"/>
      <c r="J630" s="98"/>
      <c r="K630" s="98"/>
      <c r="L630" s="98"/>
    </row>
    <row r="631" spans="1:14" s="43" customFormat="1">
      <c r="A631" s="70"/>
      <c r="B631" s="54"/>
      <c r="C631" s="123" t="s">
        <v>442</v>
      </c>
      <c r="D631" s="87" t="s">
        <v>450</v>
      </c>
      <c r="E631" s="124"/>
      <c r="F631" s="124"/>
      <c r="G631" s="124"/>
      <c r="H631" s="124"/>
      <c r="I631" s="124"/>
      <c r="J631" s="124"/>
      <c r="K631" s="124"/>
      <c r="L631" s="124"/>
    </row>
    <row r="632" spans="1:14" s="43" customFormat="1" ht="31.9" customHeight="1">
      <c r="A632" s="88"/>
      <c r="B632" s="354" t="s">
        <v>814</v>
      </c>
      <c r="C632" s="355"/>
      <c r="D632" s="84" t="s">
        <v>451</v>
      </c>
      <c r="E632" s="125">
        <f>SUM(E633:E635)</f>
        <v>4297</v>
      </c>
      <c r="F632" s="125">
        <f t="shared" ref="F632:L632" si="165">F633+F634+F635</f>
        <v>0</v>
      </c>
      <c r="G632" s="125">
        <f t="shared" si="165"/>
        <v>0</v>
      </c>
      <c r="H632" s="125">
        <f t="shared" si="165"/>
        <v>0</v>
      </c>
      <c r="I632" s="125">
        <f t="shared" si="165"/>
        <v>0</v>
      </c>
      <c r="J632" s="125">
        <f t="shared" si="165"/>
        <v>0</v>
      </c>
      <c r="K632" s="125">
        <f t="shared" si="165"/>
        <v>0</v>
      </c>
      <c r="L632" s="125">
        <f t="shared" si="165"/>
        <v>0</v>
      </c>
    </row>
    <row r="633" spans="1:14" s="43" customFormat="1">
      <c r="A633" s="69"/>
      <c r="B633" s="53"/>
      <c r="C633" s="99" t="s">
        <v>965</v>
      </c>
      <c r="D633" s="86" t="s">
        <v>452</v>
      </c>
      <c r="E633" s="98">
        <f>6+10+2088+2193</f>
        <v>4297</v>
      </c>
      <c r="F633" s="98"/>
      <c r="G633" s="98"/>
      <c r="H633" s="98"/>
      <c r="I633" s="98"/>
      <c r="J633" s="98"/>
      <c r="K633" s="98"/>
      <c r="L633" s="98"/>
    </row>
    <row r="634" spans="1:14" s="43" customFormat="1">
      <c r="A634" s="69"/>
      <c r="B634" s="53"/>
      <c r="C634" s="99" t="s">
        <v>966</v>
      </c>
      <c r="D634" s="86" t="s">
        <v>453</v>
      </c>
      <c r="E634" s="98"/>
      <c r="F634" s="98"/>
      <c r="G634" s="98"/>
      <c r="H634" s="98"/>
      <c r="I634" s="98"/>
      <c r="J634" s="98"/>
      <c r="K634" s="98"/>
      <c r="L634" s="98"/>
    </row>
    <row r="635" spans="1:14" s="43" customFormat="1">
      <c r="A635" s="70"/>
      <c r="B635" s="54"/>
      <c r="C635" s="123" t="s">
        <v>442</v>
      </c>
      <c r="D635" s="87" t="s">
        <v>454</v>
      </c>
      <c r="E635" s="124"/>
      <c r="F635" s="124"/>
      <c r="G635" s="124"/>
      <c r="H635" s="124"/>
      <c r="I635" s="124"/>
      <c r="J635" s="124"/>
      <c r="K635" s="124"/>
      <c r="L635" s="124"/>
    </row>
    <row r="636" spans="1:14" s="43" customFormat="1">
      <c r="A636" s="88"/>
      <c r="B636" s="354" t="s">
        <v>815</v>
      </c>
      <c r="C636" s="355"/>
      <c r="D636" s="84" t="s">
        <v>458</v>
      </c>
      <c r="E636" s="125">
        <f>SUM(E637:E639)</f>
        <v>0</v>
      </c>
      <c r="F636" s="125">
        <f t="shared" ref="F636:L636" si="166">F637+F638+F639</f>
        <v>0</v>
      </c>
      <c r="G636" s="125">
        <f t="shared" si="166"/>
        <v>0</v>
      </c>
      <c r="H636" s="125">
        <f t="shared" si="166"/>
        <v>0</v>
      </c>
      <c r="I636" s="125">
        <f t="shared" si="166"/>
        <v>0</v>
      </c>
      <c r="J636" s="125">
        <f t="shared" si="166"/>
        <v>0</v>
      </c>
      <c r="K636" s="125">
        <f t="shared" si="166"/>
        <v>0</v>
      </c>
      <c r="L636" s="125">
        <f t="shared" si="166"/>
        <v>0</v>
      </c>
    </row>
    <row r="637" spans="1:14" s="43" customFormat="1">
      <c r="A637" s="69"/>
      <c r="B637" s="53"/>
      <c r="C637" s="99" t="s">
        <v>965</v>
      </c>
      <c r="D637" s="86" t="s">
        <v>455</v>
      </c>
      <c r="E637" s="98"/>
      <c r="F637" s="98"/>
      <c r="G637" s="98"/>
      <c r="H637" s="98"/>
      <c r="I637" s="98"/>
      <c r="J637" s="98"/>
      <c r="K637" s="98"/>
      <c r="L637" s="98"/>
    </row>
    <row r="638" spans="1:14" s="43" customFormat="1">
      <c r="A638" s="69"/>
      <c r="B638" s="53"/>
      <c r="C638" s="99" t="s">
        <v>966</v>
      </c>
      <c r="D638" s="86" t="s">
        <v>456</v>
      </c>
      <c r="E638" s="98"/>
      <c r="F638" s="98"/>
      <c r="G638" s="98"/>
      <c r="H638" s="98"/>
      <c r="I638" s="98"/>
      <c r="J638" s="98"/>
      <c r="K638" s="98"/>
      <c r="L638" s="98"/>
    </row>
    <row r="639" spans="1:14" s="43" customFormat="1">
      <c r="A639" s="70"/>
      <c r="B639" s="54"/>
      <c r="C639" s="123" t="s">
        <v>442</v>
      </c>
      <c r="D639" s="87" t="s">
        <v>457</v>
      </c>
      <c r="E639" s="124"/>
      <c r="F639" s="124"/>
      <c r="G639" s="124"/>
      <c r="H639" s="124"/>
      <c r="I639" s="124"/>
      <c r="J639" s="124"/>
      <c r="K639" s="124"/>
      <c r="L639" s="124"/>
    </row>
    <row r="640" spans="1:14" s="43" customFormat="1" ht="27.6" customHeight="1">
      <c r="A640" s="88"/>
      <c r="B640" s="356" t="s">
        <v>816</v>
      </c>
      <c r="C640" s="357"/>
      <c r="D640" s="84" t="s">
        <v>467</v>
      </c>
      <c r="E640" s="125">
        <f>SUM(E641:E643)</f>
        <v>0</v>
      </c>
      <c r="F640" s="125">
        <f t="shared" ref="F640:L640" si="167">F641+F642+F643</f>
        <v>0</v>
      </c>
      <c r="G640" s="125">
        <f t="shared" si="167"/>
        <v>0</v>
      </c>
      <c r="H640" s="125">
        <f t="shared" si="167"/>
        <v>0</v>
      </c>
      <c r="I640" s="125">
        <f t="shared" si="167"/>
        <v>0</v>
      </c>
      <c r="J640" s="125">
        <f t="shared" si="167"/>
        <v>0</v>
      </c>
      <c r="K640" s="125">
        <f t="shared" si="167"/>
        <v>0</v>
      </c>
      <c r="L640" s="125">
        <f t="shared" si="167"/>
        <v>0</v>
      </c>
    </row>
    <row r="641" spans="1:12" s="43" customFormat="1">
      <c r="A641" s="69"/>
      <c r="B641" s="53"/>
      <c r="C641" s="99" t="s">
        <v>965</v>
      </c>
      <c r="D641" s="86" t="s">
        <v>468</v>
      </c>
      <c r="E641" s="98"/>
      <c r="F641" s="98"/>
      <c r="G641" s="98"/>
      <c r="H641" s="98"/>
      <c r="I641" s="98"/>
      <c r="J641" s="98"/>
      <c r="K641" s="98"/>
      <c r="L641" s="98"/>
    </row>
    <row r="642" spans="1:12" s="43" customFormat="1">
      <c r="A642" s="69"/>
      <c r="B642" s="53"/>
      <c r="C642" s="99" t="s">
        <v>966</v>
      </c>
      <c r="D642" s="86" t="s">
        <v>469</v>
      </c>
      <c r="E642" s="98"/>
      <c r="F642" s="98"/>
      <c r="G642" s="98"/>
      <c r="H642" s="98"/>
      <c r="I642" s="98"/>
      <c r="J642" s="98"/>
      <c r="K642" s="98"/>
      <c r="L642" s="98"/>
    </row>
    <row r="643" spans="1:12" s="43" customFormat="1">
      <c r="A643" s="70"/>
      <c r="B643" s="54"/>
      <c r="C643" s="123" t="s">
        <v>442</v>
      </c>
      <c r="D643" s="87" t="s">
        <v>470</v>
      </c>
      <c r="E643" s="124"/>
      <c r="F643" s="124"/>
      <c r="G643" s="124"/>
      <c r="H643" s="124"/>
      <c r="I643" s="124"/>
      <c r="J643" s="124"/>
      <c r="K643" s="124"/>
      <c r="L643" s="124"/>
    </row>
    <row r="644" spans="1:12" s="43" customFormat="1" ht="29.45" customHeight="1">
      <c r="A644" s="88"/>
      <c r="B644" s="356" t="s">
        <v>817</v>
      </c>
      <c r="C644" s="357"/>
      <c r="D644" s="84" t="s">
        <v>471</v>
      </c>
      <c r="E644" s="125">
        <f>SUM(E645:E647)</f>
        <v>0</v>
      </c>
      <c r="F644" s="125">
        <f t="shared" ref="F644:L644" si="168">F645+F646+F647</f>
        <v>0</v>
      </c>
      <c r="G644" s="125">
        <f t="shared" si="168"/>
        <v>0</v>
      </c>
      <c r="H644" s="125">
        <f t="shared" si="168"/>
        <v>0</v>
      </c>
      <c r="I644" s="125">
        <f t="shared" si="168"/>
        <v>0</v>
      </c>
      <c r="J644" s="125">
        <f t="shared" si="168"/>
        <v>0</v>
      </c>
      <c r="K644" s="125">
        <f t="shared" si="168"/>
        <v>0</v>
      </c>
      <c r="L644" s="125">
        <f t="shared" si="168"/>
        <v>0</v>
      </c>
    </row>
    <row r="645" spans="1:12" s="43" customFormat="1">
      <c r="A645" s="69"/>
      <c r="B645" s="53"/>
      <c r="C645" s="99" t="s">
        <v>965</v>
      </c>
      <c r="D645" s="86" t="s">
        <v>472</v>
      </c>
      <c r="E645" s="98"/>
      <c r="F645" s="98"/>
      <c r="G645" s="98"/>
      <c r="H645" s="98"/>
      <c r="I645" s="98"/>
      <c r="J645" s="98"/>
      <c r="K645" s="98"/>
      <c r="L645" s="98"/>
    </row>
    <row r="646" spans="1:12" s="43" customFormat="1">
      <c r="A646" s="69"/>
      <c r="B646" s="53"/>
      <c r="C646" s="99" t="s">
        <v>966</v>
      </c>
      <c r="D646" s="86" t="s">
        <v>473</v>
      </c>
      <c r="E646" s="98"/>
      <c r="F646" s="98"/>
      <c r="G646" s="98"/>
      <c r="H646" s="98"/>
      <c r="I646" s="98"/>
      <c r="J646" s="98"/>
      <c r="K646" s="98"/>
      <c r="L646" s="98"/>
    </row>
    <row r="647" spans="1:12" s="43" customFormat="1">
      <c r="A647" s="70"/>
      <c r="B647" s="54"/>
      <c r="C647" s="123" t="s">
        <v>442</v>
      </c>
      <c r="D647" s="87" t="s">
        <v>474</v>
      </c>
      <c r="E647" s="124"/>
      <c r="F647" s="124"/>
      <c r="G647" s="124"/>
      <c r="H647" s="124"/>
      <c r="I647" s="124"/>
      <c r="J647" s="124"/>
      <c r="K647" s="124"/>
      <c r="L647" s="124"/>
    </row>
    <row r="648" spans="1:12" s="43" customFormat="1" ht="28.15" customHeight="1">
      <c r="A648" s="88"/>
      <c r="B648" s="356" t="s">
        <v>818</v>
      </c>
      <c r="C648" s="357"/>
      <c r="D648" s="84" t="s">
        <v>459</v>
      </c>
      <c r="E648" s="125">
        <f>SUM(E649:E651)</f>
        <v>0</v>
      </c>
      <c r="F648" s="125">
        <f t="shared" ref="F648:L648" si="169">F649+F650+F651</f>
        <v>0</v>
      </c>
      <c r="G648" s="125">
        <f t="shared" si="169"/>
        <v>0</v>
      </c>
      <c r="H648" s="125">
        <f t="shared" si="169"/>
        <v>0</v>
      </c>
      <c r="I648" s="125">
        <f t="shared" si="169"/>
        <v>0</v>
      </c>
      <c r="J648" s="125">
        <f t="shared" si="169"/>
        <v>0</v>
      </c>
      <c r="K648" s="125">
        <f t="shared" si="169"/>
        <v>0</v>
      </c>
      <c r="L648" s="125">
        <f t="shared" si="169"/>
        <v>0</v>
      </c>
    </row>
    <row r="649" spans="1:12" s="43" customFormat="1">
      <c r="A649" s="69"/>
      <c r="B649" s="53"/>
      <c r="C649" s="99" t="s">
        <v>965</v>
      </c>
      <c r="D649" s="86" t="s">
        <v>460</v>
      </c>
      <c r="E649" s="98"/>
      <c r="F649" s="98"/>
      <c r="G649" s="98"/>
      <c r="H649" s="98"/>
      <c r="I649" s="98"/>
      <c r="J649" s="98"/>
      <c r="K649" s="98"/>
      <c r="L649" s="98"/>
    </row>
    <row r="650" spans="1:12" s="43" customFormat="1">
      <c r="A650" s="69"/>
      <c r="B650" s="53"/>
      <c r="C650" s="99" t="s">
        <v>966</v>
      </c>
      <c r="D650" s="86" t="s">
        <v>461</v>
      </c>
      <c r="E650" s="98"/>
      <c r="F650" s="98"/>
      <c r="G650" s="98"/>
      <c r="H650" s="98"/>
      <c r="I650" s="98"/>
      <c r="J650" s="98"/>
      <c r="K650" s="98"/>
      <c r="L650" s="98"/>
    </row>
    <row r="651" spans="1:12" s="43" customFormat="1">
      <c r="A651" s="70"/>
      <c r="B651" s="54"/>
      <c r="C651" s="123" t="s">
        <v>442</v>
      </c>
      <c r="D651" s="87" t="s">
        <v>462</v>
      </c>
      <c r="E651" s="124"/>
      <c r="F651" s="124"/>
      <c r="G651" s="124"/>
      <c r="H651" s="124"/>
      <c r="I651" s="124"/>
      <c r="J651" s="124"/>
      <c r="K651" s="124"/>
      <c r="L651" s="124"/>
    </row>
    <row r="652" spans="1:12" s="43" customFormat="1" ht="28.15" customHeight="1">
      <c r="A652" s="88"/>
      <c r="B652" s="356" t="s">
        <v>819</v>
      </c>
      <c r="C652" s="357"/>
      <c r="D652" s="84" t="s">
        <v>463</v>
      </c>
      <c r="E652" s="125">
        <f>SUM(E653:E655)</f>
        <v>568</v>
      </c>
      <c r="F652" s="125">
        <f t="shared" ref="F652:L652" si="170">F653+F654+F655</f>
        <v>0</v>
      </c>
      <c r="G652" s="125">
        <f t="shared" si="170"/>
        <v>0</v>
      </c>
      <c r="H652" s="125">
        <f t="shared" si="170"/>
        <v>0</v>
      </c>
      <c r="I652" s="125">
        <f t="shared" si="170"/>
        <v>0</v>
      </c>
      <c r="J652" s="125">
        <f t="shared" si="170"/>
        <v>0</v>
      </c>
      <c r="K652" s="125">
        <f t="shared" si="170"/>
        <v>0</v>
      </c>
      <c r="L652" s="125">
        <f t="shared" si="170"/>
        <v>0</v>
      </c>
    </row>
    <row r="653" spans="1:12" s="43" customFormat="1">
      <c r="A653" s="69"/>
      <c r="B653" s="53"/>
      <c r="C653" s="99" t="s">
        <v>965</v>
      </c>
      <c r="D653" s="86" t="s">
        <v>464</v>
      </c>
      <c r="E653" s="98">
        <v>568</v>
      </c>
      <c r="F653" s="98"/>
      <c r="G653" s="98"/>
      <c r="H653" s="98"/>
      <c r="I653" s="98"/>
      <c r="J653" s="98"/>
      <c r="K653" s="98"/>
      <c r="L653" s="98"/>
    </row>
    <row r="654" spans="1:12" s="43" customFormat="1">
      <c r="A654" s="69"/>
      <c r="B654" s="53"/>
      <c r="C654" s="99" t="s">
        <v>966</v>
      </c>
      <c r="D654" s="86" t="s">
        <v>465</v>
      </c>
      <c r="E654" s="98"/>
      <c r="F654" s="98"/>
      <c r="G654" s="98"/>
      <c r="H654" s="98"/>
      <c r="I654" s="98"/>
      <c r="J654" s="98"/>
      <c r="K654" s="98"/>
      <c r="L654" s="98"/>
    </row>
    <row r="655" spans="1:12" s="43" customFormat="1">
      <c r="A655" s="70"/>
      <c r="B655" s="54"/>
      <c r="C655" s="123" t="s">
        <v>442</v>
      </c>
      <c r="D655" s="87" t="s">
        <v>466</v>
      </c>
      <c r="E655" s="124"/>
      <c r="F655" s="124"/>
      <c r="G655" s="124"/>
      <c r="H655" s="124"/>
      <c r="I655" s="124"/>
      <c r="J655" s="124"/>
      <c r="K655" s="124"/>
      <c r="L655" s="124"/>
    </row>
    <row r="656" spans="1:12" s="100" customFormat="1" ht="25.15" customHeight="1">
      <c r="A656" s="175"/>
      <c r="B656" s="451" t="s">
        <v>552</v>
      </c>
      <c r="C656" s="452"/>
      <c r="D656" s="165" t="s">
        <v>549</v>
      </c>
      <c r="E656" s="125">
        <f>SUM(E657:E659)</f>
        <v>40</v>
      </c>
      <c r="F656" s="125">
        <f t="shared" ref="F656:L656" si="171">F657+F658</f>
        <v>0</v>
      </c>
      <c r="G656" s="125">
        <f t="shared" si="171"/>
        <v>0</v>
      </c>
      <c r="H656" s="125">
        <f t="shared" si="171"/>
        <v>0</v>
      </c>
      <c r="I656" s="125">
        <f t="shared" si="171"/>
        <v>0</v>
      </c>
      <c r="J656" s="125">
        <f t="shared" si="171"/>
        <v>0</v>
      </c>
      <c r="K656" s="125">
        <f t="shared" si="171"/>
        <v>0</v>
      </c>
      <c r="L656" s="125">
        <f t="shared" si="171"/>
        <v>0</v>
      </c>
    </row>
    <row r="657" spans="1:12" s="100" customFormat="1">
      <c r="A657" s="176"/>
      <c r="B657" s="177"/>
      <c r="C657" s="178" t="s">
        <v>965</v>
      </c>
      <c r="D657" s="179" t="s">
        <v>550</v>
      </c>
      <c r="E657" s="98">
        <v>40</v>
      </c>
      <c r="F657" s="180"/>
      <c r="G657" s="180"/>
      <c r="H657" s="180"/>
      <c r="I657" s="180"/>
      <c r="J657" s="180"/>
      <c r="K657" s="180"/>
      <c r="L657" s="180"/>
    </row>
    <row r="658" spans="1:12" s="100" customFormat="1">
      <c r="A658" s="193"/>
      <c r="B658" s="194"/>
      <c r="C658" s="195" t="s">
        <v>966</v>
      </c>
      <c r="D658" s="196" t="s">
        <v>551</v>
      </c>
      <c r="E658" s="98"/>
      <c r="F658" s="197"/>
      <c r="G658" s="197"/>
      <c r="H658" s="197"/>
      <c r="I658" s="197"/>
      <c r="J658" s="197"/>
      <c r="K658" s="197"/>
      <c r="L658" s="197"/>
    </row>
    <row r="659" spans="1:12" s="100" customFormat="1" ht="27" customHeight="1">
      <c r="A659" s="186"/>
      <c r="B659" s="447" t="s">
        <v>602</v>
      </c>
      <c r="C659" s="448"/>
      <c r="D659" s="187" t="s">
        <v>577</v>
      </c>
      <c r="E659" s="125">
        <f>SUM(E660:E662)</f>
        <v>0</v>
      </c>
      <c r="F659" s="188">
        <f t="shared" ref="F659:L659" si="172">F660+F661+F662+F663</f>
        <v>0</v>
      </c>
      <c r="G659" s="188">
        <f t="shared" si="172"/>
        <v>0</v>
      </c>
      <c r="H659" s="188">
        <f t="shared" si="172"/>
        <v>0</v>
      </c>
      <c r="I659" s="188">
        <f t="shared" si="172"/>
        <v>0</v>
      </c>
      <c r="J659" s="188">
        <f t="shared" si="172"/>
        <v>0</v>
      </c>
      <c r="K659" s="188">
        <f t="shared" si="172"/>
        <v>0</v>
      </c>
      <c r="L659" s="188">
        <f t="shared" si="172"/>
        <v>0</v>
      </c>
    </row>
    <row r="660" spans="1:12" s="100" customFormat="1">
      <c r="A660" s="176"/>
      <c r="B660" s="177"/>
      <c r="C660" s="178" t="s">
        <v>965</v>
      </c>
      <c r="D660" s="179" t="s">
        <v>578</v>
      </c>
      <c r="E660" s="98"/>
      <c r="F660" s="180"/>
      <c r="G660" s="180"/>
      <c r="H660" s="180"/>
      <c r="I660" s="180"/>
      <c r="J660" s="180"/>
      <c r="K660" s="180"/>
      <c r="L660" s="180"/>
    </row>
    <row r="661" spans="1:12" s="100" customFormat="1">
      <c r="A661" s="176"/>
      <c r="B661" s="177"/>
      <c r="C661" s="178" t="s">
        <v>966</v>
      </c>
      <c r="D661" s="179" t="s">
        <v>579</v>
      </c>
      <c r="E661" s="98"/>
      <c r="F661" s="180"/>
      <c r="G661" s="180"/>
      <c r="H661" s="180"/>
      <c r="I661" s="180"/>
      <c r="J661" s="180"/>
      <c r="K661" s="180"/>
      <c r="L661" s="180"/>
    </row>
    <row r="662" spans="1:12" s="100" customFormat="1">
      <c r="A662" s="193"/>
      <c r="B662" s="194"/>
      <c r="C662" s="195" t="s">
        <v>442</v>
      </c>
      <c r="D662" s="196" t="s">
        <v>580</v>
      </c>
      <c r="E662" s="124"/>
      <c r="F662" s="197"/>
      <c r="G662" s="197"/>
      <c r="H662" s="197"/>
      <c r="I662" s="197"/>
      <c r="J662" s="197"/>
      <c r="K662" s="197"/>
      <c r="L662" s="197"/>
    </row>
    <row r="663" spans="1:12" s="100" customFormat="1" ht="34.9" customHeight="1">
      <c r="A663" s="203"/>
      <c r="B663" s="206"/>
      <c r="C663" s="207" t="s">
        <v>601</v>
      </c>
      <c r="D663" s="164" t="s">
        <v>600</v>
      </c>
      <c r="E663" s="129"/>
      <c r="F663" s="129"/>
      <c r="G663" s="129"/>
      <c r="H663" s="129"/>
      <c r="I663" s="129"/>
      <c r="J663" s="129"/>
      <c r="K663" s="129"/>
      <c r="L663" s="129"/>
    </row>
    <row r="664" spans="1:12" s="100" customFormat="1" ht="33.6" customHeight="1">
      <c r="A664" s="203"/>
      <c r="B664" s="362" t="s">
        <v>598</v>
      </c>
      <c r="C664" s="453"/>
      <c r="D664" s="164" t="s">
        <v>591</v>
      </c>
      <c r="E664" s="125">
        <f>E665+E666</f>
        <v>0</v>
      </c>
      <c r="F664" s="129">
        <f t="shared" ref="F664:L664" si="173">F665+F666</f>
        <v>0</v>
      </c>
      <c r="G664" s="129">
        <f t="shared" si="173"/>
        <v>0</v>
      </c>
      <c r="H664" s="129">
        <f t="shared" si="173"/>
        <v>0</v>
      </c>
      <c r="I664" s="129">
        <f t="shared" si="173"/>
        <v>0</v>
      </c>
      <c r="J664" s="129">
        <f t="shared" si="173"/>
        <v>0</v>
      </c>
      <c r="K664" s="129">
        <f t="shared" si="173"/>
        <v>0</v>
      </c>
      <c r="L664" s="129">
        <f t="shared" si="173"/>
        <v>0</v>
      </c>
    </row>
    <row r="665" spans="1:12" s="100" customFormat="1">
      <c r="A665" s="69"/>
      <c r="B665" s="53"/>
      <c r="C665" s="99" t="s">
        <v>965</v>
      </c>
      <c r="D665" s="86" t="s">
        <v>593</v>
      </c>
      <c r="E665" s="98"/>
      <c r="F665" s="98"/>
      <c r="G665" s="98"/>
      <c r="H665" s="98"/>
      <c r="I665" s="98"/>
      <c r="J665" s="98"/>
      <c r="K665" s="98"/>
      <c r="L665" s="98"/>
    </row>
    <row r="666" spans="1:12" s="100" customFormat="1">
      <c r="A666" s="69"/>
      <c r="B666" s="53"/>
      <c r="C666" s="99" t="s">
        <v>966</v>
      </c>
      <c r="D666" s="86" t="s">
        <v>594</v>
      </c>
      <c r="E666" s="98"/>
      <c r="F666" s="98"/>
      <c r="G666" s="98"/>
      <c r="H666" s="98"/>
      <c r="I666" s="98"/>
      <c r="J666" s="98"/>
      <c r="K666" s="98"/>
      <c r="L666" s="98"/>
    </row>
    <row r="667" spans="1:12" s="100" customFormat="1" ht="30" customHeight="1">
      <c r="A667" s="203"/>
      <c r="B667" s="350" t="s">
        <v>597</v>
      </c>
      <c r="C667" s="351"/>
      <c r="D667" s="164" t="s">
        <v>592</v>
      </c>
      <c r="E667" s="129">
        <f>E668+E669</f>
        <v>0</v>
      </c>
      <c r="F667" s="129">
        <f t="shared" ref="F667:L667" si="174">F668+F669</f>
        <v>0</v>
      </c>
      <c r="G667" s="129">
        <f t="shared" si="174"/>
        <v>0</v>
      </c>
      <c r="H667" s="129">
        <f t="shared" si="174"/>
        <v>0</v>
      </c>
      <c r="I667" s="129">
        <f t="shared" si="174"/>
        <v>0</v>
      </c>
      <c r="J667" s="129">
        <f t="shared" si="174"/>
        <v>0</v>
      </c>
      <c r="K667" s="129">
        <f t="shared" si="174"/>
        <v>0</v>
      </c>
      <c r="L667" s="129">
        <f t="shared" si="174"/>
        <v>0</v>
      </c>
    </row>
    <row r="668" spans="1:12" s="100" customFormat="1">
      <c r="A668" s="69"/>
      <c r="B668" s="53"/>
      <c r="C668" s="99" t="s">
        <v>965</v>
      </c>
      <c r="D668" s="86" t="s">
        <v>595</v>
      </c>
      <c r="E668" s="98"/>
      <c r="F668" s="98"/>
      <c r="G668" s="98"/>
      <c r="H668" s="98"/>
      <c r="I668" s="98"/>
      <c r="J668" s="98"/>
      <c r="K668" s="98"/>
      <c r="L668" s="98"/>
    </row>
    <row r="669" spans="1:12" s="100" customFormat="1" ht="13.5" thickBot="1">
      <c r="A669" s="204"/>
      <c r="B669" s="205"/>
      <c r="C669" s="130" t="s">
        <v>966</v>
      </c>
      <c r="D669" s="91" t="s">
        <v>596</v>
      </c>
      <c r="E669" s="98"/>
      <c r="F669" s="131"/>
      <c r="G669" s="131"/>
      <c r="H669" s="131"/>
      <c r="I669" s="131"/>
      <c r="J669" s="131"/>
      <c r="K669" s="131"/>
      <c r="L669" s="131"/>
    </row>
    <row r="671" spans="1:12">
      <c r="B671" s="20" t="s">
        <v>115</v>
      </c>
      <c r="C671" s="21"/>
    </row>
    <row r="672" spans="1:12">
      <c r="B672" s="20" t="s">
        <v>133</v>
      </c>
      <c r="C672" s="21"/>
    </row>
    <row r="673" spans="1:7" s="13" customFormat="1">
      <c r="B673" s="25" t="s">
        <v>134</v>
      </c>
      <c r="C673" s="25"/>
    </row>
    <row r="674" spans="1:7" s="13" customFormat="1">
      <c r="B674" s="25" t="s">
        <v>391</v>
      </c>
      <c r="C674" s="25"/>
    </row>
    <row r="675" spans="1:7" s="13" customFormat="1">
      <c r="B675" s="20" t="s">
        <v>695</v>
      </c>
      <c r="C675" s="15"/>
    </row>
    <row r="676" spans="1:7" s="13" customFormat="1">
      <c r="B676" s="19" t="s">
        <v>697</v>
      </c>
      <c r="C676" s="27"/>
    </row>
    <row r="677" spans="1:7" s="13" customFormat="1">
      <c r="B677" s="19" t="s">
        <v>500</v>
      </c>
      <c r="C677" s="27"/>
    </row>
    <row r="678" spans="1:7" s="13" customFormat="1">
      <c r="B678" s="19"/>
      <c r="C678" s="27"/>
    </row>
    <row r="679" spans="1:7" s="13" customFormat="1">
      <c r="C679" s="27"/>
    </row>
    <row r="680" spans="1:7" ht="14.25">
      <c r="A680" s="13"/>
      <c r="B680" s="13"/>
      <c r="C680" s="27"/>
      <c r="D680" s="13"/>
      <c r="E680" s="10" t="s">
        <v>150</v>
      </c>
      <c r="F680" s="9"/>
      <c r="G680" s="2"/>
    </row>
    <row r="681" spans="1:7" ht="14.25">
      <c r="A681" s="417"/>
      <c r="B681" s="417"/>
      <c r="C681" s="7"/>
      <c r="E681" s="26" t="s">
        <v>151</v>
      </c>
      <c r="F681" s="24"/>
      <c r="G681" s="2"/>
    </row>
    <row r="682" spans="1:7">
      <c r="A682" s="23"/>
      <c r="B682" s="23"/>
      <c r="C682" s="7"/>
    </row>
  </sheetData>
  <mergeCells count="285">
    <mergeCell ref="B598:C598"/>
    <mergeCell ref="B593:C593"/>
    <mergeCell ref="B575:C575"/>
    <mergeCell ref="B603:C603"/>
    <mergeCell ref="B583:C583"/>
    <mergeCell ref="B613:C613"/>
    <mergeCell ref="B578:C578"/>
    <mergeCell ref="B608:C608"/>
    <mergeCell ref="B618:C618"/>
    <mergeCell ref="B588:C588"/>
    <mergeCell ref="B667:C667"/>
    <mergeCell ref="B659:C659"/>
    <mergeCell ref="B652:C652"/>
    <mergeCell ref="B628:C628"/>
    <mergeCell ref="B632:C632"/>
    <mergeCell ref="B636:C636"/>
    <mergeCell ref="B640:C640"/>
    <mergeCell ref="A623:C623"/>
    <mergeCell ref="B648:C648"/>
    <mergeCell ref="B644:C644"/>
    <mergeCell ref="B656:C656"/>
    <mergeCell ref="B664:C664"/>
    <mergeCell ref="A627:C627"/>
    <mergeCell ref="B624:C624"/>
    <mergeCell ref="B625:C625"/>
    <mergeCell ref="B626:C626"/>
    <mergeCell ref="B27:C27"/>
    <mergeCell ref="B347:C347"/>
    <mergeCell ref="A344:C344"/>
    <mergeCell ref="B541:C541"/>
    <mergeCell ref="B535:C535"/>
    <mergeCell ref="B537:C537"/>
    <mergeCell ref="B532:C532"/>
    <mergeCell ref="B533:C533"/>
    <mergeCell ref="B28:C28"/>
    <mergeCell ref="B475:C475"/>
    <mergeCell ref="B488:C488"/>
    <mergeCell ref="B493:C493"/>
    <mergeCell ref="B495:C495"/>
    <mergeCell ref="B499:C499"/>
    <mergeCell ref="B489:C489"/>
    <mergeCell ref="A485:C485"/>
    <mergeCell ref="B486:C486"/>
    <mergeCell ref="B487:C487"/>
    <mergeCell ref="B447:C447"/>
    <mergeCell ref="B448:C448"/>
    <mergeCell ref="A480:C480"/>
    <mergeCell ref="B286:C286"/>
    <mergeCell ref="B348:C348"/>
    <mergeCell ref="B474:C474"/>
    <mergeCell ref="B570:C570"/>
    <mergeCell ref="B522:C522"/>
    <mergeCell ref="B542:C542"/>
    <mergeCell ref="B521:C521"/>
    <mergeCell ref="B518:C518"/>
    <mergeCell ref="B530:C530"/>
    <mergeCell ref="A502:C502"/>
    <mergeCell ref="B503:C503"/>
    <mergeCell ref="B504:C504"/>
    <mergeCell ref="B507:C507"/>
    <mergeCell ref="A511:C511"/>
    <mergeCell ref="A512:C512"/>
    <mergeCell ref="A560:C560"/>
    <mergeCell ref="B539:C539"/>
    <mergeCell ref="A555:C555"/>
    <mergeCell ref="B520:C520"/>
    <mergeCell ref="B526:C526"/>
    <mergeCell ref="B546:C546"/>
    <mergeCell ref="B559:C559"/>
    <mergeCell ref="B544:C544"/>
    <mergeCell ref="B547:C547"/>
    <mergeCell ref="B551:C551"/>
    <mergeCell ref="B505:C505"/>
    <mergeCell ref="B538:C538"/>
    <mergeCell ref="B472:C472"/>
    <mergeCell ref="B468:C468"/>
    <mergeCell ref="B469:C469"/>
    <mergeCell ref="B470:C470"/>
    <mergeCell ref="B564:C564"/>
    <mergeCell ref="B567:C567"/>
    <mergeCell ref="B519:C519"/>
    <mergeCell ref="B509:C509"/>
    <mergeCell ref="B517:C517"/>
    <mergeCell ref="B513:C513"/>
    <mergeCell ref="B556:C556"/>
    <mergeCell ref="B557:C557"/>
    <mergeCell ref="B561:C561"/>
    <mergeCell ref="B545:C545"/>
    <mergeCell ref="B540:C540"/>
    <mergeCell ref="B471:C471"/>
    <mergeCell ref="B473:C473"/>
    <mergeCell ref="B45:C45"/>
    <mergeCell ref="B46:C46"/>
    <mergeCell ref="B23:C23"/>
    <mergeCell ref="A337:C337"/>
    <mergeCell ref="B199:C199"/>
    <mergeCell ref="A24:C24"/>
    <mergeCell ref="B26:C26"/>
    <mergeCell ref="A29:C29"/>
    <mergeCell ref="A30:C30"/>
    <mergeCell ref="A33:C33"/>
    <mergeCell ref="A43:C43"/>
    <mergeCell ref="A44:C44"/>
    <mergeCell ref="A126:C126"/>
    <mergeCell ref="B127:C127"/>
    <mergeCell ref="B130:C130"/>
    <mergeCell ref="B131:C131"/>
    <mergeCell ref="B107:C107"/>
    <mergeCell ref="B108:C108"/>
    <mergeCell ref="A112:C112"/>
    <mergeCell ref="A114:C114"/>
    <mergeCell ref="B109:C109"/>
    <mergeCell ref="B116:C116"/>
    <mergeCell ref="B179:C179"/>
    <mergeCell ref="B180:C180"/>
    <mergeCell ref="A4:I4"/>
    <mergeCell ref="A5:I5"/>
    <mergeCell ref="F10:I10"/>
    <mergeCell ref="B106:C106"/>
    <mergeCell ref="A9:C11"/>
    <mergeCell ref="A99:C99"/>
    <mergeCell ref="B103:C103"/>
    <mergeCell ref="B104:C104"/>
    <mergeCell ref="B105:C105"/>
    <mergeCell ref="A89:C89"/>
    <mergeCell ref="B48:C48"/>
    <mergeCell ref="A55:C55"/>
    <mergeCell ref="B49:C49"/>
    <mergeCell ref="B93:C93"/>
    <mergeCell ref="B95:C95"/>
    <mergeCell ref="B96:C96"/>
    <mergeCell ref="B60:C60"/>
    <mergeCell ref="A77:C77"/>
    <mergeCell ref="A78:C78"/>
    <mergeCell ref="B85:C85"/>
    <mergeCell ref="A12:C12"/>
    <mergeCell ref="A16:C16"/>
    <mergeCell ref="A17:C17"/>
    <mergeCell ref="A20:C20"/>
    <mergeCell ref="A681:B681"/>
    <mergeCell ref="B170:C170"/>
    <mergeCell ref="B171:C171"/>
    <mergeCell ref="B172:C172"/>
    <mergeCell ref="B175:C175"/>
    <mergeCell ref="B178:C178"/>
    <mergeCell ref="B278:C278"/>
    <mergeCell ref="B161:C161"/>
    <mergeCell ref="B166:C166"/>
    <mergeCell ref="B165:C165"/>
    <mergeCell ref="B415:C415"/>
    <mergeCell ref="B416:C416"/>
    <mergeCell ref="A397:C397"/>
    <mergeCell ref="B451:C451"/>
    <mergeCell ref="A363:C363"/>
    <mergeCell ref="A409:C409"/>
    <mergeCell ref="B413:C413"/>
    <mergeCell ref="B366:C366"/>
    <mergeCell ref="B449:C449"/>
    <mergeCell ref="B452:C452"/>
    <mergeCell ref="B437:C437"/>
    <mergeCell ref="A419:C419"/>
    <mergeCell ref="B423:C423"/>
    <mergeCell ref="B424:C424"/>
    <mergeCell ref="J9:L9"/>
    <mergeCell ref="D9:D11"/>
    <mergeCell ref="E9:I9"/>
    <mergeCell ref="J10:J11"/>
    <mergeCell ref="K10:K11"/>
    <mergeCell ref="L10:L11"/>
    <mergeCell ref="B167:C167"/>
    <mergeCell ref="B168:C168"/>
    <mergeCell ref="B157:C157"/>
    <mergeCell ref="B149:C149"/>
    <mergeCell ref="B150:C150"/>
    <mergeCell ref="B152:C152"/>
    <mergeCell ref="B153:C153"/>
    <mergeCell ref="B151:C151"/>
    <mergeCell ref="B132:C132"/>
    <mergeCell ref="B133:C133"/>
    <mergeCell ref="B137:C137"/>
    <mergeCell ref="A142:C142"/>
    <mergeCell ref="A143:C143"/>
    <mergeCell ref="B148:C148"/>
    <mergeCell ref="B134:C134"/>
    <mergeCell ref="B144:C144"/>
    <mergeCell ref="A119:C119"/>
    <mergeCell ref="B123:C123"/>
    <mergeCell ref="B181:C181"/>
    <mergeCell ref="B205:C205"/>
    <mergeCell ref="B182:C182"/>
    <mergeCell ref="A203:C203"/>
    <mergeCell ref="B204:C204"/>
    <mergeCell ref="B184:C184"/>
    <mergeCell ref="B188:C188"/>
    <mergeCell ref="B189:C189"/>
    <mergeCell ref="B248:C248"/>
    <mergeCell ref="B212:C212"/>
    <mergeCell ref="B215:C215"/>
    <mergeCell ref="B221:C221"/>
    <mergeCell ref="B210:C210"/>
    <mergeCell ref="B211:C211"/>
    <mergeCell ref="B219:C219"/>
    <mergeCell ref="B218:C218"/>
    <mergeCell ref="B209:C209"/>
    <mergeCell ref="B235:C235"/>
    <mergeCell ref="B183:C183"/>
    <mergeCell ref="B192:C192"/>
    <mergeCell ref="B193:C193"/>
    <mergeCell ref="B194:C194"/>
    <mergeCell ref="B207:C207"/>
    <mergeCell ref="B238:C238"/>
    <mergeCell ref="B288:C288"/>
    <mergeCell ref="A287:C287"/>
    <mergeCell ref="B273:C273"/>
    <mergeCell ref="B284:C284"/>
    <mergeCell ref="B185:C185"/>
    <mergeCell ref="B195:C195"/>
    <mergeCell ref="B306:C306"/>
    <mergeCell ref="B230:C230"/>
    <mergeCell ref="B243:C243"/>
    <mergeCell ref="A289:C289"/>
    <mergeCell ref="B227:C227"/>
    <mergeCell ref="B224:C224"/>
    <mergeCell ref="A220:C220"/>
    <mergeCell ref="B213:C213"/>
    <mergeCell ref="B214:C214"/>
    <mergeCell ref="B190:C190"/>
    <mergeCell ref="B191:C191"/>
    <mergeCell ref="B206:C206"/>
    <mergeCell ref="B285:C285"/>
    <mergeCell ref="B263:C263"/>
    <mergeCell ref="A266:B266"/>
    <mergeCell ref="A283:C283"/>
    <mergeCell ref="B253:C253"/>
    <mergeCell ref="B294:C294"/>
    <mergeCell ref="B258:C258"/>
    <mergeCell ref="B290:C290"/>
    <mergeCell ref="B268:C268"/>
    <mergeCell ref="B208:C208"/>
    <mergeCell ref="B477:C477"/>
    <mergeCell ref="A478:C478"/>
    <mergeCell ref="A398:C398"/>
    <mergeCell ref="B405:C405"/>
    <mergeCell ref="B479:C479"/>
    <mergeCell ref="B425:C425"/>
    <mergeCell ref="B436:C436"/>
    <mergeCell ref="A427:C427"/>
    <mergeCell ref="B429:C429"/>
    <mergeCell ref="A464:C464"/>
    <mergeCell ref="B466:C466"/>
    <mergeCell ref="B458:C458"/>
    <mergeCell ref="B463:C463"/>
    <mergeCell ref="B440:C440"/>
    <mergeCell ref="A443:C443"/>
    <mergeCell ref="A444:C444"/>
    <mergeCell ref="B453:C453"/>
    <mergeCell ref="B456:C456"/>
    <mergeCell ref="B457:C457"/>
    <mergeCell ref="B462:C462"/>
    <mergeCell ref="B467:C467"/>
    <mergeCell ref="A432:C432"/>
    <mergeCell ref="B433:C433"/>
    <mergeCell ref="A353:C353"/>
    <mergeCell ref="B365:C365"/>
    <mergeCell ref="A350:C350"/>
    <mergeCell ref="A364:C364"/>
    <mergeCell ref="B460:C460"/>
    <mergeCell ref="B461:C461"/>
    <mergeCell ref="B369:C369"/>
    <mergeCell ref="A340:C340"/>
    <mergeCell ref="B380:C380"/>
    <mergeCell ref="B329:C329"/>
    <mergeCell ref="B321:C321"/>
    <mergeCell ref="B298:C298"/>
    <mergeCell ref="B302:C302"/>
    <mergeCell ref="B318:C318"/>
    <mergeCell ref="A336:C336"/>
    <mergeCell ref="A332:C332"/>
    <mergeCell ref="B326:C326"/>
    <mergeCell ref="A375:C375"/>
    <mergeCell ref="A349:C349"/>
    <mergeCell ref="B346:C346"/>
    <mergeCell ref="B343:C343"/>
    <mergeCell ref="B310:C310"/>
    <mergeCell ref="B314:C314"/>
  </mergeCells>
  <phoneticPr fontId="8" type="noConversion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475"/>
  <sheetViews>
    <sheetView topLeftCell="A403" zoomScaleNormal="100" zoomScaleSheetLayoutView="100" workbookViewId="0">
      <selection activeCell="D412" sqref="D412"/>
    </sheetView>
  </sheetViews>
  <sheetFormatPr defaultColWidth="9.140625" defaultRowHeight="12.75"/>
  <cols>
    <col min="1" max="1" width="4.85546875" style="19" customWidth="1"/>
    <col min="2" max="2" width="5.28515625" style="19" customWidth="1"/>
    <col min="3" max="3" width="85.42578125" style="19" customWidth="1"/>
    <col min="4" max="4" width="15.5703125" style="19" customWidth="1"/>
    <col min="5" max="5" width="21.85546875" style="19" customWidth="1"/>
    <col min="6" max="6" width="15" style="19" hidden="1" customWidth="1"/>
    <col min="7" max="7" width="8.7109375" style="19" hidden="1" customWidth="1"/>
    <col min="8" max="8" width="8.5703125" style="19" hidden="1" customWidth="1"/>
    <col min="9" max="9" width="8" style="19" hidden="1" customWidth="1"/>
    <col min="10" max="10" width="7.7109375" style="19" hidden="1" customWidth="1"/>
    <col min="11" max="11" width="9.7109375" style="19" hidden="1" customWidth="1"/>
    <col min="12" max="13" width="0" style="19" hidden="1" customWidth="1"/>
    <col min="14" max="16384" width="9.140625" style="19"/>
  </cols>
  <sheetData>
    <row r="1" spans="1:13" s="13" customFormat="1">
      <c r="A1" s="34" t="s">
        <v>700</v>
      </c>
      <c r="B1" s="34"/>
      <c r="C1" s="34"/>
      <c r="D1" s="28"/>
      <c r="E1" s="25"/>
      <c r="F1" s="25"/>
      <c r="G1" s="25"/>
      <c r="H1" s="25"/>
      <c r="I1" s="33"/>
      <c r="J1" s="25"/>
      <c r="K1" s="25"/>
      <c r="L1" s="15"/>
      <c r="M1" s="15"/>
    </row>
    <row r="2" spans="1:13" s="13" customFormat="1" ht="15">
      <c r="A2" s="36" t="s">
        <v>37</v>
      </c>
      <c r="B2" s="25"/>
      <c r="C2" s="25"/>
      <c r="D2" s="28"/>
      <c r="E2" s="25"/>
      <c r="F2" s="25"/>
      <c r="G2" s="25"/>
      <c r="H2" s="25"/>
      <c r="I2" s="33"/>
      <c r="J2" s="25"/>
      <c r="K2" s="25"/>
      <c r="L2" s="15"/>
      <c r="M2" s="15"/>
    </row>
    <row r="3" spans="1:13" s="13" customFormat="1">
      <c r="A3" s="5"/>
      <c r="B3" s="5"/>
      <c r="C3" s="5"/>
      <c r="D3" s="28"/>
      <c r="E3" s="25"/>
      <c r="F3" s="25"/>
      <c r="G3" s="25"/>
      <c r="H3" s="25"/>
      <c r="I3" s="25"/>
      <c r="J3" s="25"/>
      <c r="K3" s="25"/>
      <c r="L3" s="15"/>
      <c r="M3" s="15"/>
    </row>
    <row r="4" spans="1:13" s="13" customFormat="1" ht="18">
      <c r="A4" s="459" t="s">
        <v>31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15"/>
      <c r="M4" s="15"/>
    </row>
    <row r="5" spans="1:13" s="13" customFormat="1" ht="18">
      <c r="A5" s="459" t="s">
        <v>36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15"/>
      <c r="M5" s="15"/>
    </row>
    <row r="6" spans="1:13" s="13" customFormat="1">
      <c r="A6" s="33"/>
      <c r="B6" s="33"/>
      <c r="C6" s="33"/>
      <c r="D6" s="33"/>
      <c r="E6" s="33"/>
      <c r="F6" s="33"/>
      <c r="G6" s="33"/>
      <c r="H6" s="15"/>
      <c r="I6" s="15"/>
      <c r="J6" s="15"/>
      <c r="K6" s="15"/>
      <c r="L6" s="15"/>
      <c r="M6" s="15"/>
    </row>
    <row r="7" spans="1:13" s="13" customFormat="1" ht="13.5" customHeight="1">
      <c r="A7" s="34" t="s">
        <v>837</v>
      </c>
      <c r="B7" s="34"/>
      <c r="C7" s="35"/>
      <c r="D7" s="28"/>
      <c r="E7" s="25"/>
      <c r="F7" s="25"/>
      <c r="G7" s="25"/>
      <c r="H7" s="15"/>
      <c r="I7" s="15"/>
      <c r="J7" s="15"/>
      <c r="K7" s="15"/>
      <c r="L7" s="15"/>
      <c r="M7" s="15"/>
    </row>
    <row r="8" spans="1:13" s="13" customFormat="1" ht="13.5" thickBot="1">
      <c r="A8" s="37"/>
      <c r="B8" s="35"/>
      <c r="C8" s="35"/>
      <c r="D8" s="28"/>
      <c r="E8" s="16" t="s">
        <v>794</v>
      </c>
      <c r="F8" s="16"/>
      <c r="G8" s="16"/>
      <c r="H8" s="16"/>
      <c r="I8" s="17"/>
      <c r="J8" s="18"/>
      <c r="K8" s="18"/>
      <c r="L8" s="15"/>
      <c r="M8" s="18" t="s">
        <v>824</v>
      </c>
    </row>
    <row r="9" spans="1:13" s="13" customFormat="1" ht="15.75" customHeight="1">
      <c r="A9" s="423" t="s">
        <v>990</v>
      </c>
      <c r="B9" s="424"/>
      <c r="C9" s="425"/>
      <c r="D9" s="405" t="s">
        <v>152</v>
      </c>
      <c r="E9" s="463" t="s">
        <v>938</v>
      </c>
      <c r="F9" s="464"/>
      <c r="G9" s="409"/>
      <c r="H9" s="409"/>
      <c r="I9" s="409"/>
      <c r="J9" s="409"/>
      <c r="K9" s="403" t="s">
        <v>191</v>
      </c>
      <c r="L9" s="403"/>
      <c r="M9" s="404"/>
    </row>
    <row r="10" spans="1:13" s="13" customFormat="1" ht="21.75" customHeight="1">
      <c r="A10" s="426"/>
      <c r="B10" s="427"/>
      <c r="C10" s="428"/>
      <c r="D10" s="468"/>
      <c r="E10" s="466" t="s">
        <v>1035</v>
      </c>
      <c r="F10" s="466"/>
      <c r="G10" s="422" t="s">
        <v>1036</v>
      </c>
      <c r="H10" s="422"/>
      <c r="I10" s="422"/>
      <c r="J10" s="467"/>
      <c r="K10" s="410">
        <v>2023</v>
      </c>
      <c r="L10" s="410">
        <v>2024</v>
      </c>
      <c r="M10" s="412">
        <v>2025</v>
      </c>
    </row>
    <row r="11" spans="1:13" ht="55.5" customHeight="1" thickBot="1">
      <c r="A11" s="429"/>
      <c r="B11" s="430"/>
      <c r="C11" s="431"/>
      <c r="D11" s="469"/>
      <c r="E11" s="38" t="s">
        <v>1037</v>
      </c>
      <c r="F11" s="40" t="s">
        <v>412</v>
      </c>
      <c r="G11" s="39" t="s">
        <v>413</v>
      </c>
      <c r="H11" s="39" t="s">
        <v>414</v>
      </c>
      <c r="I11" s="39" t="s">
        <v>415</v>
      </c>
      <c r="J11" s="39" t="s">
        <v>416</v>
      </c>
      <c r="K11" s="411"/>
      <c r="L11" s="411"/>
      <c r="M11" s="413"/>
    </row>
    <row r="12" spans="1:13" s="43" customFormat="1" ht="39" customHeight="1">
      <c r="A12" s="461" t="s">
        <v>995</v>
      </c>
      <c r="B12" s="462"/>
      <c r="C12" s="462"/>
      <c r="D12" s="57" t="s">
        <v>996</v>
      </c>
      <c r="E12" s="82">
        <f>E13+E41+E31+E101+E112+E120</f>
        <v>1442288</v>
      </c>
      <c r="F12" s="82">
        <f t="shared" ref="F12:M12" si="0">F13+F41+F31+F101+F112+F120</f>
        <v>372627</v>
      </c>
      <c r="G12" s="82">
        <f t="shared" si="0"/>
        <v>0</v>
      </c>
      <c r="H12" s="82">
        <f t="shared" si="0"/>
        <v>0</v>
      </c>
      <c r="I12" s="82">
        <f t="shared" si="0"/>
        <v>0</v>
      </c>
      <c r="J12" s="82">
        <f t="shared" si="0"/>
        <v>0</v>
      </c>
      <c r="K12" s="82">
        <f t="shared" si="0"/>
        <v>0</v>
      </c>
      <c r="L12" s="82">
        <f t="shared" si="0"/>
        <v>0</v>
      </c>
      <c r="M12" s="82">
        <f t="shared" si="0"/>
        <v>0</v>
      </c>
    </row>
    <row r="13" spans="1:13" s="43" customFormat="1" ht="34.9" customHeight="1">
      <c r="A13" s="470" t="s">
        <v>247</v>
      </c>
      <c r="B13" s="471"/>
      <c r="C13" s="471"/>
      <c r="D13" s="132" t="s">
        <v>181</v>
      </c>
      <c r="E13" s="133">
        <f>E14+E18+E25+E26</f>
        <v>126708</v>
      </c>
      <c r="F13" s="133">
        <f t="shared" ref="F13:M13" si="1">F14+F18+F25+F26</f>
        <v>19</v>
      </c>
      <c r="G13" s="133">
        <f t="shared" si="1"/>
        <v>0</v>
      </c>
      <c r="H13" s="133">
        <f t="shared" si="1"/>
        <v>0</v>
      </c>
      <c r="I13" s="133">
        <f t="shared" si="1"/>
        <v>0</v>
      </c>
      <c r="J13" s="133">
        <f t="shared" si="1"/>
        <v>0</v>
      </c>
      <c r="K13" s="133">
        <f t="shared" si="1"/>
        <v>0</v>
      </c>
      <c r="L13" s="133">
        <f t="shared" si="1"/>
        <v>0</v>
      </c>
      <c r="M13" s="133">
        <f t="shared" si="1"/>
        <v>0</v>
      </c>
    </row>
    <row r="14" spans="1:13" s="43" customFormat="1" ht="18" customHeight="1">
      <c r="A14" s="67" t="s">
        <v>438</v>
      </c>
      <c r="B14" s="71"/>
      <c r="C14" s="134"/>
      <c r="D14" s="51" t="s">
        <v>439</v>
      </c>
      <c r="E14" s="135">
        <f>E16</f>
        <v>124998</v>
      </c>
      <c r="F14" s="135">
        <f t="shared" ref="F14:M14" si="2">F16</f>
        <v>19</v>
      </c>
      <c r="G14" s="135">
        <f t="shared" si="2"/>
        <v>0</v>
      </c>
      <c r="H14" s="135">
        <f t="shared" si="2"/>
        <v>0</v>
      </c>
      <c r="I14" s="135">
        <f t="shared" si="2"/>
        <v>0</v>
      </c>
      <c r="J14" s="135">
        <f t="shared" si="2"/>
        <v>0</v>
      </c>
      <c r="K14" s="135">
        <f t="shared" si="2"/>
        <v>0</v>
      </c>
      <c r="L14" s="135">
        <f t="shared" si="2"/>
        <v>0</v>
      </c>
      <c r="M14" s="135">
        <f t="shared" si="2"/>
        <v>0</v>
      </c>
    </row>
    <row r="15" spans="1:13" s="43" customFormat="1" ht="18" customHeight="1">
      <c r="A15" s="136" t="s">
        <v>804</v>
      </c>
      <c r="B15" s="137"/>
      <c r="C15" s="138"/>
      <c r="D15" s="86"/>
      <c r="E15" s="135"/>
      <c r="F15" s="135"/>
      <c r="G15" s="135"/>
      <c r="H15" s="135"/>
      <c r="I15" s="135"/>
      <c r="J15" s="135"/>
      <c r="K15" s="135"/>
      <c r="L15" s="135"/>
      <c r="M15" s="135"/>
    </row>
    <row r="16" spans="1:13" s="43" customFormat="1" ht="18" customHeight="1">
      <c r="A16" s="139"/>
      <c r="B16" s="140" t="s">
        <v>233</v>
      </c>
      <c r="C16" s="134"/>
      <c r="D16" s="86" t="s">
        <v>868</v>
      </c>
      <c r="E16" s="135">
        <f>E17</f>
        <v>124998</v>
      </c>
      <c r="F16" s="135">
        <f t="shared" ref="F16:M16" si="3">F17</f>
        <v>19</v>
      </c>
      <c r="G16" s="135">
        <f t="shared" si="3"/>
        <v>0</v>
      </c>
      <c r="H16" s="135">
        <f t="shared" si="3"/>
        <v>0</v>
      </c>
      <c r="I16" s="135">
        <f t="shared" si="3"/>
        <v>0</v>
      </c>
      <c r="J16" s="135">
        <f t="shared" si="3"/>
        <v>0</v>
      </c>
      <c r="K16" s="135">
        <f t="shared" si="3"/>
        <v>0</v>
      </c>
      <c r="L16" s="135">
        <f t="shared" si="3"/>
        <v>0</v>
      </c>
      <c r="M16" s="135">
        <f t="shared" si="3"/>
        <v>0</v>
      </c>
    </row>
    <row r="17" spans="1:13" s="43" customFormat="1" ht="18" customHeight="1">
      <c r="A17" s="139"/>
      <c r="B17" s="140"/>
      <c r="C17" s="141" t="s">
        <v>25</v>
      </c>
      <c r="D17" s="86" t="s">
        <v>26</v>
      </c>
      <c r="E17" s="135">
        <f>E174+E327</f>
        <v>124998</v>
      </c>
      <c r="F17" s="135">
        <f t="shared" ref="F17:M17" si="4">F174+F327</f>
        <v>19</v>
      </c>
      <c r="G17" s="135">
        <f t="shared" si="4"/>
        <v>0</v>
      </c>
      <c r="H17" s="135">
        <f t="shared" si="4"/>
        <v>0</v>
      </c>
      <c r="I17" s="135">
        <f t="shared" si="4"/>
        <v>0</v>
      </c>
      <c r="J17" s="135">
        <f t="shared" si="4"/>
        <v>0</v>
      </c>
      <c r="K17" s="135">
        <f t="shared" si="4"/>
        <v>0</v>
      </c>
      <c r="L17" s="135">
        <f t="shared" si="4"/>
        <v>0</v>
      </c>
      <c r="M17" s="135">
        <f t="shared" si="4"/>
        <v>0</v>
      </c>
    </row>
    <row r="18" spans="1:13" s="43" customFormat="1" ht="27.6" customHeight="1">
      <c r="A18" s="347" t="s">
        <v>353</v>
      </c>
      <c r="B18" s="348"/>
      <c r="C18" s="348"/>
      <c r="D18" s="51" t="s">
        <v>869</v>
      </c>
      <c r="E18" s="135">
        <f>E20+E21+E22+E23+E24</f>
        <v>0</v>
      </c>
      <c r="F18" s="135">
        <f t="shared" ref="F18:M18" si="5">F20+F21+F22+F23+F24</f>
        <v>0</v>
      </c>
      <c r="G18" s="135">
        <f t="shared" si="5"/>
        <v>0</v>
      </c>
      <c r="H18" s="135">
        <f t="shared" si="5"/>
        <v>0</v>
      </c>
      <c r="I18" s="135">
        <f t="shared" si="5"/>
        <v>0</v>
      </c>
      <c r="J18" s="135">
        <f t="shared" si="5"/>
        <v>0</v>
      </c>
      <c r="K18" s="135">
        <f t="shared" si="5"/>
        <v>0</v>
      </c>
      <c r="L18" s="135">
        <f t="shared" si="5"/>
        <v>0</v>
      </c>
      <c r="M18" s="135">
        <f t="shared" si="5"/>
        <v>0</v>
      </c>
    </row>
    <row r="19" spans="1:13" s="43" customFormat="1" ht="18" customHeight="1">
      <c r="A19" s="136" t="s">
        <v>804</v>
      </c>
      <c r="B19" s="137"/>
      <c r="C19" s="138"/>
      <c r="D19" s="86"/>
      <c r="E19" s="135"/>
      <c r="F19" s="135"/>
      <c r="G19" s="135"/>
      <c r="H19" s="135"/>
      <c r="I19" s="135"/>
      <c r="J19" s="135"/>
      <c r="K19" s="135"/>
      <c r="L19" s="135"/>
      <c r="M19" s="135"/>
    </row>
    <row r="20" spans="1:13" s="43" customFormat="1" ht="18" customHeight="1">
      <c r="A20" s="77"/>
      <c r="B20" s="142" t="s">
        <v>639</v>
      </c>
      <c r="C20" s="134"/>
      <c r="D20" s="86" t="s">
        <v>870</v>
      </c>
      <c r="E20" s="135"/>
      <c r="F20" s="135"/>
      <c r="G20" s="135"/>
      <c r="H20" s="135"/>
      <c r="I20" s="135"/>
      <c r="J20" s="135"/>
      <c r="K20" s="135"/>
      <c r="L20" s="135"/>
      <c r="M20" s="135"/>
    </row>
    <row r="21" spans="1:13" s="43" customFormat="1" ht="29.25" customHeight="1">
      <c r="A21" s="78"/>
      <c r="B21" s="457" t="s">
        <v>261</v>
      </c>
      <c r="C21" s="457"/>
      <c r="D21" s="86" t="s">
        <v>871</v>
      </c>
      <c r="E21" s="135"/>
      <c r="F21" s="135"/>
      <c r="G21" s="135"/>
      <c r="H21" s="135"/>
      <c r="I21" s="135"/>
      <c r="J21" s="135"/>
      <c r="K21" s="135"/>
      <c r="L21" s="135"/>
      <c r="M21" s="135"/>
    </row>
    <row r="22" spans="1:13" s="43" customFormat="1" ht="31.15" customHeight="1">
      <c r="A22" s="78"/>
      <c r="B22" s="402" t="s">
        <v>272</v>
      </c>
      <c r="C22" s="402"/>
      <c r="D22" s="86" t="s">
        <v>118</v>
      </c>
      <c r="E22" s="135"/>
      <c r="F22" s="135"/>
      <c r="G22" s="135"/>
      <c r="H22" s="135"/>
      <c r="I22" s="135"/>
      <c r="J22" s="135"/>
      <c r="K22" s="135"/>
      <c r="L22" s="135"/>
      <c r="M22" s="135"/>
    </row>
    <row r="23" spans="1:13" s="43" customFormat="1" ht="18" customHeight="1">
      <c r="A23" s="78"/>
      <c r="B23" s="144" t="s">
        <v>112</v>
      </c>
      <c r="C23" s="134"/>
      <c r="D23" s="86" t="s">
        <v>119</v>
      </c>
      <c r="E23" s="135">
        <f>E180+E333</f>
        <v>0</v>
      </c>
      <c r="F23" s="135">
        <f t="shared" ref="F23:M23" si="6">F180+F333</f>
        <v>0</v>
      </c>
      <c r="G23" s="135">
        <f t="shared" si="6"/>
        <v>0</v>
      </c>
      <c r="H23" s="135">
        <f t="shared" si="6"/>
        <v>0</v>
      </c>
      <c r="I23" s="135">
        <f t="shared" si="6"/>
        <v>0</v>
      </c>
      <c r="J23" s="135">
        <f t="shared" si="6"/>
        <v>0</v>
      </c>
      <c r="K23" s="135">
        <f t="shared" si="6"/>
        <v>0</v>
      </c>
      <c r="L23" s="135">
        <f t="shared" si="6"/>
        <v>0</v>
      </c>
      <c r="M23" s="135">
        <f t="shared" si="6"/>
        <v>0</v>
      </c>
    </row>
    <row r="24" spans="1:13" s="43" customFormat="1" ht="18" customHeight="1">
      <c r="A24" s="145"/>
      <c r="B24" s="140" t="s">
        <v>825</v>
      </c>
      <c r="C24" s="146"/>
      <c r="D24" s="86" t="s">
        <v>120</v>
      </c>
      <c r="E24" s="135"/>
      <c r="F24" s="135"/>
      <c r="G24" s="135"/>
      <c r="H24" s="135"/>
      <c r="I24" s="135"/>
      <c r="J24" s="135"/>
      <c r="K24" s="135"/>
      <c r="L24" s="135"/>
      <c r="M24" s="135"/>
    </row>
    <row r="25" spans="1:13" s="43" customFormat="1" ht="18" customHeight="1">
      <c r="A25" s="77" t="s">
        <v>97</v>
      </c>
      <c r="B25" s="142"/>
      <c r="C25" s="134"/>
      <c r="D25" s="51" t="s">
        <v>800</v>
      </c>
      <c r="E25" s="135">
        <f>E182</f>
        <v>1710</v>
      </c>
      <c r="F25" s="135">
        <f t="shared" ref="F25:M25" si="7">F182</f>
        <v>0</v>
      </c>
      <c r="G25" s="135">
        <f t="shared" si="7"/>
        <v>0</v>
      </c>
      <c r="H25" s="135">
        <f t="shared" si="7"/>
        <v>0</v>
      </c>
      <c r="I25" s="135">
        <f t="shared" si="7"/>
        <v>0</v>
      </c>
      <c r="J25" s="135">
        <f t="shared" si="7"/>
        <v>0</v>
      </c>
      <c r="K25" s="135">
        <f t="shared" si="7"/>
        <v>0</v>
      </c>
      <c r="L25" s="135">
        <f t="shared" si="7"/>
        <v>0</v>
      </c>
      <c r="M25" s="135">
        <f t="shared" si="7"/>
        <v>0</v>
      </c>
    </row>
    <row r="26" spans="1:13" s="43" customFormat="1" ht="29.45" customHeight="1">
      <c r="A26" s="347" t="s">
        <v>85</v>
      </c>
      <c r="B26" s="348"/>
      <c r="C26" s="348"/>
      <c r="D26" s="51" t="s">
        <v>801</v>
      </c>
      <c r="E26" s="135">
        <f>E28+E29+E30</f>
        <v>0</v>
      </c>
      <c r="F26" s="135">
        <f t="shared" ref="F26:M26" si="8">F28+F29+F30</f>
        <v>0</v>
      </c>
      <c r="G26" s="135">
        <f t="shared" si="8"/>
        <v>0</v>
      </c>
      <c r="H26" s="135">
        <f t="shared" si="8"/>
        <v>0</v>
      </c>
      <c r="I26" s="135">
        <f t="shared" si="8"/>
        <v>0</v>
      </c>
      <c r="J26" s="135">
        <f t="shared" si="8"/>
        <v>0</v>
      </c>
      <c r="K26" s="135">
        <f t="shared" si="8"/>
        <v>0</v>
      </c>
      <c r="L26" s="135">
        <f t="shared" si="8"/>
        <v>0</v>
      </c>
      <c r="M26" s="135">
        <f t="shared" si="8"/>
        <v>0</v>
      </c>
    </row>
    <row r="27" spans="1:13" s="43" customFormat="1" ht="18" customHeight="1">
      <c r="A27" s="136" t="s">
        <v>804</v>
      </c>
      <c r="B27" s="137"/>
      <c r="C27" s="138"/>
      <c r="D27" s="86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13" s="43" customFormat="1" ht="27.75" customHeight="1">
      <c r="A28" s="147"/>
      <c r="B28" s="402" t="s">
        <v>402</v>
      </c>
      <c r="C28" s="402"/>
      <c r="D28" s="86" t="s">
        <v>802</v>
      </c>
      <c r="E28" s="135"/>
      <c r="F28" s="135"/>
      <c r="G28" s="135"/>
      <c r="H28" s="135"/>
      <c r="I28" s="135"/>
      <c r="J28" s="135"/>
      <c r="K28" s="135"/>
      <c r="L28" s="135"/>
      <c r="M28" s="135"/>
    </row>
    <row r="29" spans="1:13" s="43" customFormat="1" ht="20.25" customHeight="1">
      <c r="A29" s="147"/>
      <c r="B29" s="402" t="s">
        <v>1028</v>
      </c>
      <c r="C29" s="402"/>
      <c r="D29" s="86" t="s">
        <v>803</v>
      </c>
      <c r="E29" s="135"/>
      <c r="F29" s="135"/>
      <c r="G29" s="135"/>
      <c r="H29" s="135"/>
      <c r="I29" s="135"/>
      <c r="J29" s="135"/>
      <c r="K29" s="135"/>
      <c r="L29" s="135"/>
      <c r="M29" s="135"/>
    </row>
    <row r="30" spans="1:13" s="43" customFormat="1" ht="24" customHeight="1">
      <c r="A30" s="147"/>
      <c r="B30" s="402" t="s">
        <v>62</v>
      </c>
      <c r="C30" s="402"/>
      <c r="D30" s="86" t="s">
        <v>63</v>
      </c>
      <c r="E30" s="135"/>
      <c r="F30" s="135"/>
      <c r="G30" s="135"/>
      <c r="H30" s="135"/>
      <c r="I30" s="135"/>
      <c r="J30" s="135"/>
      <c r="K30" s="135"/>
      <c r="L30" s="135"/>
      <c r="M30" s="135"/>
    </row>
    <row r="31" spans="1:13" s="43" customFormat="1" ht="27" customHeight="1">
      <c r="A31" s="394" t="s">
        <v>234</v>
      </c>
      <c r="B31" s="395"/>
      <c r="C31" s="395"/>
      <c r="D31" s="51" t="s">
        <v>164</v>
      </c>
      <c r="E31" s="135">
        <f>E32+E35</f>
        <v>36554</v>
      </c>
      <c r="F31" s="86">
        <f t="shared" ref="F31:M31" si="9">F32+F35</f>
        <v>0</v>
      </c>
      <c r="G31" s="86">
        <f t="shared" si="9"/>
        <v>0</v>
      </c>
      <c r="H31" s="86">
        <f t="shared" si="9"/>
        <v>0</v>
      </c>
      <c r="I31" s="86">
        <f t="shared" si="9"/>
        <v>0</v>
      </c>
      <c r="J31" s="86">
        <f t="shared" si="9"/>
        <v>0</v>
      </c>
      <c r="K31" s="86">
        <f t="shared" si="9"/>
        <v>0</v>
      </c>
      <c r="L31" s="86">
        <f t="shared" si="9"/>
        <v>0</v>
      </c>
      <c r="M31" s="86">
        <f t="shared" si="9"/>
        <v>0</v>
      </c>
    </row>
    <row r="32" spans="1:13" s="43" customFormat="1" ht="18" customHeight="1">
      <c r="A32" s="78" t="s">
        <v>235</v>
      </c>
      <c r="B32" s="148"/>
      <c r="C32" s="72"/>
      <c r="D32" s="51" t="s">
        <v>55</v>
      </c>
      <c r="E32" s="135">
        <f>E34</f>
        <v>0</v>
      </c>
      <c r="F32" s="135">
        <f t="shared" ref="F32:M32" si="10">F34</f>
        <v>0</v>
      </c>
      <c r="G32" s="135">
        <f t="shared" si="10"/>
        <v>0</v>
      </c>
      <c r="H32" s="135">
        <f t="shared" si="10"/>
        <v>0</v>
      </c>
      <c r="I32" s="135">
        <f t="shared" si="10"/>
        <v>0</v>
      </c>
      <c r="J32" s="135">
        <f t="shared" si="10"/>
        <v>0</v>
      </c>
      <c r="K32" s="135">
        <f t="shared" si="10"/>
        <v>0</v>
      </c>
      <c r="L32" s="135">
        <f t="shared" si="10"/>
        <v>0</v>
      </c>
      <c r="M32" s="135">
        <f t="shared" si="10"/>
        <v>0</v>
      </c>
    </row>
    <row r="33" spans="1:13" s="43" customFormat="1" ht="18" customHeight="1">
      <c r="A33" s="136" t="s">
        <v>804</v>
      </c>
      <c r="B33" s="137"/>
      <c r="C33" s="138"/>
      <c r="D33" s="86"/>
      <c r="E33" s="135"/>
      <c r="F33" s="135"/>
      <c r="G33" s="135"/>
      <c r="H33" s="135"/>
      <c r="I33" s="135"/>
      <c r="J33" s="135"/>
      <c r="K33" s="135"/>
      <c r="L33" s="135"/>
      <c r="M33" s="135"/>
    </row>
    <row r="34" spans="1:13" s="43" customFormat="1" ht="18" customHeight="1">
      <c r="A34" s="139"/>
      <c r="B34" s="140" t="s">
        <v>826</v>
      </c>
      <c r="C34" s="134"/>
      <c r="D34" s="86" t="s">
        <v>433</v>
      </c>
      <c r="E34" s="135"/>
      <c r="F34" s="135"/>
      <c r="G34" s="135"/>
      <c r="H34" s="135"/>
      <c r="I34" s="135"/>
      <c r="J34" s="135"/>
      <c r="K34" s="135"/>
      <c r="L34" s="135"/>
      <c r="M34" s="135"/>
    </row>
    <row r="35" spans="1:13" s="43" customFormat="1" ht="22.5" customHeight="1">
      <c r="A35" s="394" t="s">
        <v>236</v>
      </c>
      <c r="B35" s="395"/>
      <c r="C35" s="395"/>
      <c r="D35" s="51" t="s">
        <v>56</v>
      </c>
      <c r="E35" s="135">
        <f>E37+E39+E40</f>
        <v>36554</v>
      </c>
      <c r="F35" s="135">
        <f t="shared" ref="F35:M35" si="11">F37+F39+F40</f>
        <v>0</v>
      </c>
      <c r="G35" s="135">
        <f t="shared" si="11"/>
        <v>0</v>
      </c>
      <c r="H35" s="135">
        <f t="shared" si="11"/>
        <v>0</v>
      </c>
      <c r="I35" s="135">
        <f t="shared" si="11"/>
        <v>0</v>
      </c>
      <c r="J35" s="135">
        <f t="shared" si="11"/>
        <v>0</v>
      </c>
      <c r="K35" s="135">
        <f t="shared" si="11"/>
        <v>0</v>
      </c>
      <c r="L35" s="135">
        <f t="shared" si="11"/>
        <v>0</v>
      </c>
      <c r="M35" s="135">
        <f t="shared" si="11"/>
        <v>0</v>
      </c>
    </row>
    <row r="36" spans="1:13" s="43" customFormat="1" ht="18" customHeight="1">
      <c r="A36" s="136" t="s">
        <v>804</v>
      </c>
      <c r="B36" s="137"/>
      <c r="C36" s="138"/>
      <c r="D36" s="86"/>
      <c r="E36" s="135"/>
      <c r="F36" s="135"/>
      <c r="G36" s="135"/>
      <c r="H36" s="135"/>
      <c r="I36" s="135"/>
      <c r="J36" s="135"/>
      <c r="K36" s="135"/>
      <c r="L36" s="135"/>
      <c r="M36" s="135"/>
    </row>
    <row r="37" spans="1:13" s="43" customFormat="1" ht="18" customHeight="1">
      <c r="A37" s="145"/>
      <c r="B37" s="149" t="s">
        <v>237</v>
      </c>
      <c r="C37" s="134"/>
      <c r="D37" s="86" t="s">
        <v>67</v>
      </c>
      <c r="E37" s="135">
        <f>E38</f>
        <v>21905</v>
      </c>
      <c r="F37" s="135">
        <f t="shared" ref="F37:M37" si="12">F38</f>
        <v>0</v>
      </c>
      <c r="G37" s="135">
        <f t="shared" si="12"/>
        <v>0</v>
      </c>
      <c r="H37" s="135">
        <f t="shared" si="12"/>
        <v>0</v>
      </c>
      <c r="I37" s="135">
        <f t="shared" si="12"/>
        <v>0</v>
      </c>
      <c r="J37" s="135">
        <f t="shared" si="12"/>
        <v>0</v>
      </c>
      <c r="K37" s="135">
        <f t="shared" si="12"/>
        <v>0</v>
      </c>
      <c r="L37" s="135">
        <f t="shared" si="12"/>
        <v>0</v>
      </c>
      <c r="M37" s="135">
        <f t="shared" si="12"/>
        <v>0</v>
      </c>
    </row>
    <row r="38" spans="1:13" s="43" customFormat="1" ht="18" customHeight="1">
      <c r="A38" s="145"/>
      <c r="B38" s="149"/>
      <c r="C38" s="141" t="s">
        <v>238</v>
      </c>
      <c r="D38" s="86" t="s">
        <v>211</v>
      </c>
      <c r="E38" s="135">
        <f>E195+E342</f>
        <v>21905</v>
      </c>
      <c r="F38" s="135">
        <f t="shared" ref="F38:M38" si="13">F195+F342</f>
        <v>0</v>
      </c>
      <c r="G38" s="135">
        <f t="shared" si="13"/>
        <v>0</v>
      </c>
      <c r="H38" s="135">
        <f t="shared" si="13"/>
        <v>0</v>
      </c>
      <c r="I38" s="135">
        <f t="shared" si="13"/>
        <v>0</v>
      </c>
      <c r="J38" s="135">
        <f t="shared" si="13"/>
        <v>0</v>
      </c>
      <c r="K38" s="135">
        <f t="shared" si="13"/>
        <v>0</v>
      </c>
      <c r="L38" s="135">
        <f t="shared" si="13"/>
        <v>0</v>
      </c>
      <c r="M38" s="135">
        <f t="shared" si="13"/>
        <v>0</v>
      </c>
    </row>
    <row r="39" spans="1:13" s="43" customFormat="1" ht="18" customHeight="1">
      <c r="A39" s="145"/>
      <c r="B39" s="149" t="s">
        <v>68</v>
      </c>
      <c r="C39" s="134"/>
      <c r="D39" s="86" t="s">
        <v>808</v>
      </c>
      <c r="E39" s="135">
        <f>E196+E343</f>
        <v>2511</v>
      </c>
      <c r="F39" s="135">
        <f t="shared" ref="F39:M39" si="14">F196+F343</f>
        <v>0</v>
      </c>
      <c r="G39" s="135">
        <f t="shared" si="14"/>
        <v>0</v>
      </c>
      <c r="H39" s="135">
        <f t="shared" si="14"/>
        <v>0</v>
      </c>
      <c r="I39" s="135">
        <f t="shared" si="14"/>
        <v>0</v>
      </c>
      <c r="J39" s="135">
        <f t="shared" si="14"/>
        <v>0</v>
      </c>
      <c r="K39" s="135">
        <f t="shared" si="14"/>
        <v>0</v>
      </c>
      <c r="L39" s="135">
        <f t="shared" si="14"/>
        <v>0</v>
      </c>
      <c r="M39" s="135">
        <f t="shared" si="14"/>
        <v>0</v>
      </c>
    </row>
    <row r="40" spans="1:13" s="43" customFormat="1" ht="18" customHeight="1">
      <c r="A40" s="145"/>
      <c r="B40" s="149" t="s">
        <v>409</v>
      </c>
      <c r="C40" s="134"/>
      <c r="D40" s="86" t="s">
        <v>408</v>
      </c>
      <c r="E40" s="135">
        <f>E197+E344</f>
        <v>12138</v>
      </c>
      <c r="F40" s="135">
        <f t="shared" ref="F40:M40" si="15">F197+F344</f>
        <v>0</v>
      </c>
      <c r="G40" s="135">
        <f t="shared" si="15"/>
        <v>0</v>
      </c>
      <c r="H40" s="135">
        <f t="shared" si="15"/>
        <v>0</v>
      </c>
      <c r="I40" s="135">
        <f t="shared" si="15"/>
        <v>0</v>
      </c>
      <c r="J40" s="135">
        <f t="shared" si="15"/>
        <v>0</v>
      </c>
      <c r="K40" s="135">
        <f t="shared" si="15"/>
        <v>0</v>
      </c>
      <c r="L40" s="135">
        <f t="shared" si="15"/>
        <v>0</v>
      </c>
      <c r="M40" s="135">
        <f t="shared" si="15"/>
        <v>0</v>
      </c>
    </row>
    <row r="41" spans="1:13" s="43" customFormat="1" ht="29.45" customHeight="1">
      <c r="A41" s="347" t="s">
        <v>86</v>
      </c>
      <c r="B41" s="348"/>
      <c r="C41" s="348"/>
      <c r="D41" s="51" t="s">
        <v>304</v>
      </c>
      <c r="E41" s="135">
        <f>E42+E61+E69+E87</f>
        <v>488322</v>
      </c>
      <c r="F41" s="135">
        <f t="shared" ref="F41:M41" si="16">F42+F61+F69+F87</f>
        <v>130347</v>
      </c>
      <c r="G41" s="135">
        <f t="shared" si="16"/>
        <v>0</v>
      </c>
      <c r="H41" s="135">
        <f t="shared" si="16"/>
        <v>0</v>
      </c>
      <c r="I41" s="135">
        <f t="shared" si="16"/>
        <v>0</v>
      </c>
      <c r="J41" s="135">
        <f t="shared" si="16"/>
        <v>0</v>
      </c>
      <c r="K41" s="135">
        <f t="shared" si="16"/>
        <v>0</v>
      </c>
      <c r="L41" s="135">
        <f t="shared" si="16"/>
        <v>0</v>
      </c>
      <c r="M41" s="135">
        <f t="shared" si="16"/>
        <v>0</v>
      </c>
    </row>
    <row r="42" spans="1:13" s="43" customFormat="1" ht="34.15" customHeight="1">
      <c r="A42" s="347" t="s">
        <v>576</v>
      </c>
      <c r="B42" s="348"/>
      <c r="C42" s="348"/>
      <c r="D42" s="51" t="s">
        <v>95</v>
      </c>
      <c r="E42" s="135">
        <f>E44+E45+E48+E52+E53+E55+E58+E60</f>
        <v>172363</v>
      </c>
      <c r="F42" s="135">
        <f t="shared" ref="F42:M42" si="17">F44+F45+F48+F52+F53+F55+F58+F60</f>
        <v>70229</v>
      </c>
      <c r="G42" s="135">
        <f t="shared" si="17"/>
        <v>0</v>
      </c>
      <c r="H42" s="135">
        <f t="shared" si="17"/>
        <v>0</v>
      </c>
      <c r="I42" s="135">
        <f t="shared" si="17"/>
        <v>0</v>
      </c>
      <c r="J42" s="135">
        <f t="shared" si="17"/>
        <v>0</v>
      </c>
      <c r="K42" s="135">
        <f t="shared" si="17"/>
        <v>0</v>
      </c>
      <c r="L42" s="135">
        <f t="shared" si="17"/>
        <v>0</v>
      </c>
      <c r="M42" s="135">
        <f t="shared" si="17"/>
        <v>0</v>
      </c>
    </row>
    <row r="43" spans="1:13" s="43" customFormat="1" ht="18" customHeight="1">
      <c r="A43" s="136" t="s">
        <v>804</v>
      </c>
      <c r="B43" s="137"/>
      <c r="C43" s="138"/>
      <c r="D43" s="86"/>
      <c r="E43" s="135"/>
      <c r="F43" s="135"/>
      <c r="G43" s="135"/>
      <c r="H43" s="135"/>
      <c r="I43" s="135"/>
      <c r="J43" s="135"/>
      <c r="K43" s="135"/>
      <c r="L43" s="135"/>
      <c r="M43" s="135"/>
    </row>
    <row r="44" spans="1:13" s="43" customFormat="1" ht="18" customHeight="1">
      <c r="A44" s="136"/>
      <c r="B44" s="458" t="s">
        <v>944</v>
      </c>
      <c r="C44" s="386"/>
      <c r="D44" s="86" t="s">
        <v>943</v>
      </c>
      <c r="E44" s="135">
        <f>E201+E348</f>
        <v>22718</v>
      </c>
      <c r="F44" s="135">
        <f t="shared" ref="F44:M44" si="18">F201+F348</f>
        <v>14867</v>
      </c>
      <c r="G44" s="135">
        <f t="shared" si="18"/>
        <v>0</v>
      </c>
      <c r="H44" s="135">
        <f t="shared" si="18"/>
        <v>0</v>
      </c>
      <c r="I44" s="135">
        <f t="shared" si="18"/>
        <v>0</v>
      </c>
      <c r="J44" s="135">
        <f t="shared" si="18"/>
        <v>0</v>
      </c>
      <c r="K44" s="135">
        <f t="shared" si="18"/>
        <v>0</v>
      </c>
      <c r="L44" s="135">
        <f t="shared" si="18"/>
        <v>0</v>
      </c>
      <c r="M44" s="135">
        <f t="shared" si="18"/>
        <v>0</v>
      </c>
    </row>
    <row r="45" spans="1:13" s="43" customFormat="1" ht="18" customHeight="1">
      <c r="A45" s="145"/>
      <c r="B45" s="140" t="s">
        <v>648</v>
      </c>
      <c r="C45" s="143"/>
      <c r="D45" s="86" t="s">
        <v>859</v>
      </c>
      <c r="E45" s="135">
        <f>E46+E47</f>
        <v>28218</v>
      </c>
      <c r="F45" s="135">
        <f t="shared" ref="F45:M45" si="19">F46+F47</f>
        <v>7458</v>
      </c>
      <c r="G45" s="135">
        <f t="shared" si="19"/>
        <v>0</v>
      </c>
      <c r="H45" s="135">
        <f t="shared" si="19"/>
        <v>0</v>
      </c>
      <c r="I45" s="135">
        <f t="shared" si="19"/>
        <v>0</v>
      </c>
      <c r="J45" s="135">
        <f t="shared" si="19"/>
        <v>0</v>
      </c>
      <c r="K45" s="135">
        <f t="shared" si="19"/>
        <v>0</v>
      </c>
      <c r="L45" s="135">
        <f t="shared" si="19"/>
        <v>0</v>
      </c>
      <c r="M45" s="135">
        <f t="shared" si="19"/>
        <v>0</v>
      </c>
    </row>
    <row r="46" spans="1:13" s="43" customFormat="1" ht="18" customHeight="1">
      <c r="A46" s="145"/>
      <c r="B46" s="140"/>
      <c r="C46" s="141" t="s">
        <v>212</v>
      </c>
      <c r="D46" s="86" t="s">
        <v>218</v>
      </c>
      <c r="E46" s="135">
        <f>E203+E350</f>
        <v>22392</v>
      </c>
      <c r="F46" s="135">
        <f t="shared" ref="F46:M46" si="20">F203+F350</f>
        <v>7458</v>
      </c>
      <c r="G46" s="135">
        <f t="shared" si="20"/>
        <v>0</v>
      </c>
      <c r="H46" s="135">
        <f t="shared" si="20"/>
        <v>0</v>
      </c>
      <c r="I46" s="135">
        <f t="shared" si="20"/>
        <v>0</v>
      </c>
      <c r="J46" s="135">
        <f t="shared" si="20"/>
        <v>0</v>
      </c>
      <c r="K46" s="135">
        <f t="shared" si="20"/>
        <v>0</v>
      </c>
      <c r="L46" s="135">
        <f t="shared" si="20"/>
        <v>0</v>
      </c>
      <c r="M46" s="135">
        <f t="shared" si="20"/>
        <v>0</v>
      </c>
    </row>
    <row r="47" spans="1:13" s="43" customFormat="1" ht="18" customHeight="1">
      <c r="A47" s="145"/>
      <c r="B47" s="140"/>
      <c r="C47" s="141" t="s">
        <v>213</v>
      </c>
      <c r="D47" s="86" t="s">
        <v>219</v>
      </c>
      <c r="E47" s="135">
        <f>E204+E351</f>
        <v>5826</v>
      </c>
      <c r="F47" s="135">
        <f t="shared" ref="F47:M47" si="21">F204+F351</f>
        <v>0</v>
      </c>
      <c r="G47" s="135">
        <f t="shared" si="21"/>
        <v>0</v>
      </c>
      <c r="H47" s="135">
        <f t="shared" si="21"/>
        <v>0</v>
      </c>
      <c r="I47" s="135">
        <f t="shared" si="21"/>
        <v>0</v>
      </c>
      <c r="J47" s="135">
        <f t="shared" si="21"/>
        <v>0</v>
      </c>
      <c r="K47" s="135">
        <f t="shared" si="21"/>
        <v>0</v>
      </c>
      <c r="L47" s="135">
        <f t="shared" si="21"/>
        <v>0</v>
      </c>
      <c r="M47" s="135">
        <f t="shared" si="21"/>
        <v>0</v>
      </c>
    </row>
    <row r="48" spans="1:13" s="43" customFormat="1" ht="18" customHeight="1">
      <c r="A48" s="145"/>
      <c r="B48" s="140" t="s">
        <v>355</v>
      </c>
      <c r="C48" s="72"/>
      <c r="D48" s="86" t="s">
        <v>426</v>
      </c>
      <c r="E48" s="135">
        <f>E49+E50+E51</f>
        <v>119048</v>
      </c>
      <c r="F48" s="135">
        <f t="shared" ref="F48:M48" si="22">F49+F50+F51</f>
        <v>47748</v>
      </c>
      <c r="G48" s="135">
        <f t="shared" si="22"/>
        <v>0</v>
      </c>
      <c r="H48" s="135">
        <f t="shared" si="22"/>
        <v>0</v>
      </c>
      <c r="I48" s="135">
        <f t="shared" si="22"/>
        <v>0</v>
      </c>
      <c r="J48" s="135">
        <f t="shared" si="22"/>
        <v>0</v>
      </c>
      <c r="K48" s="135">
        <f t="shared" si="22"/>
        <v>0</v>
      </c>
      <c r="L48" s="135">
        <f t="shared" si="22"/>
        <v>0</v>
      </c>
      <c r="M48" s="135">
        <f t="shared" si="22"/>
        <v>0</v>
      </c>
    </row>
    <row r="49" spans="1:14" s="43" customFormat="1" ht="18" customHeight="1">
      <c r="A49" s="145"/>
      <c r="B49" s="140"/>
      <c r="C49" s="141" t="s">
        <v>216</v>
      </c>
      <c r="D49" s="86" t="s">
        <v>248</v>
      </c>
      <c r="E49" s="135">
        <f>E206+E353</f>
        <v>34877</v>
      </c>
      <c r="F49" s="135">
        <f t="shared" ref="F49:M49" si="23">F206+F353</f>
        <v>12507</v>
      </c>
      <c r="G49" s="135">
        <f t="shared" si="23"/>
        <v>0</v>
      </c>
      <c r="H49" s="135">
        <f t="shared" si="23"/>
        <v>0</v>
      </c>
      <c r="I49" s="135">
        <f t="shared" si="23"/>
        <v>0</v>
      </c>
      <c r="J49" s="135">
        <f t="shared" si="23"/>
        <v>0</v>
      </c>
      <c r="K49" s="135">
        <f t="shared" si="23"/>
        <v>0</v>
      </c>
      <c r="L49" s="135">
        <f t="shared" si="23"/>
        <v>0</v>
      </c>
      <c r="M49" s="135">
        <f t="shared" si="23"/>
        <v>0</v>
      </c>
    </row>
    <row r="50" spans="1:14" s="43" customFormat="1" ht="18" customHeight="1">
      <c r="A50" s="145"/>
      <c r="B50" s="140"/>
      <c r="C50" s="141" t="s">
        <v>1034</v>
      </c>
      <c r="D50" s="86" t="s">
        <v>249</v>
      </c>
      <c r="E50" s="135">
        <f>E207+E354</f>
        <v>83807</v>
      </c>
      <c r="F50" s="135">
        <f t="shared" ref="F50:M50" si="24">F207+F354</f>
        <v>35241</v>
      </c>
      <c r="G50" s="135">
        <f t="shared" si="24"/>
        <v>0</v>
      </c>
      <c r="H50" s="135">
        <f t="shared" si="24"/>
        <v>0</v>
      </c>
      <c r="I50" s="135">
        <f t="shared" si="24"/>
        <v>0</v>
      </c>
      <c r="J50" s="135">
        <f t="shared" si="24"/>
        <v>0</v>
      </c>
      <c r="K50" s="135">
        <f t="shared" si="24"/>
        <v>0</v>
      </c>
      <c r="L50" s="135">
        <f t="shared" si="24"/>
        <v>0</v>
      </c>
      <c r="M50" s="135">
        <f t="shared" si="24"/>
        <v>0</v>
      </c>
    </row>
    <row r="51" spans="1:14" s="43" customFormat="1" ht="18" customHeight="1">
      <c r="A51" s="145"/>
      <c r="B51" s="140"/>
      <c r="C51" s="150" t="s">
        <v>289</v>
      </c>
      <c r="D51" s="86" t="s">
        <v>250</v>
      </c>
      <c r="E51" s="135">
        <f>E208+E355</f>
        <v>364</v>
      </c>
      <c r="F51" s="135">
        <f t="shared" ref="F51:M51" si="25">F208+F355</f>
        <v>0</v>
      </c>
      <c r="G51" s="135">
        <f t="shared" si="25"/>
        <v>0</v>
      </c>
      <c r="H51" s="135">
        <f t="shared" si="25"/>
        <v>0</v>
      </c>
      <c r="I51" s="135">
        <f t="shared" si="25"/>
        <v>0</v>
      </c>
      <c r="J51" s="135">
        <f t="shared" si="25"/>
        <v>0</v>
      </c>
      <c r="K51" s="135">
        <f t="shared" si="25"/>
        <v>0</v>
      </c>
      <c r="L51" s="135">
        <f t="shared" si="25"/>
        <v>0</v>
      </c>
      <c r="M51" s="135">
        <f t="shared" si="25"/>
        <v>0</v>
      </c>
    </row>
    <row r="52" spans="1:14" s="43" customFormat="1" ht="18" customHeight="1">
      <c r="A52" s="145"/>
      <c r="B52" s="140" t="s">
        <v>827</v>
      </c>
      <c r="C52" s="141"/>
      <c r="D52" s="86" t="s">
        <v>425</v>
      </c>
      <c r="E52" s="135">
        <f>E209+E356</f>
        <v>0</v>
      </c>
      <c r="F52" s="135">
        <f t="shared" ref="F52:M52" si="26">F209+F356</f>
        <v>0</v>
      </c>
      <c r="G52" s="135">
        <f t="shared" si="26"/>
        <v>0</v>
      </c>
      <c r="H52" s="135">
        <f t="shared" si="26"/>
        <v>0</v>
      </c>
      <c r="I52" s="135">
        <f t="shared" si="26"/>
        <v>0</v>
      </c>
      <c r="J52" s="135">
        <f t="shared" si="26"/>
        <v>0</v>
      </c>
      <c r="K52" s="135">
        <f t="shared" si="26"/>
        <v>0</v>
      </c>
      <c r="L52" s="135">
        <f t="shared" si="26"/>
        <v>0</v>
      </c>
      <c r="M52" s="135">
        <f t="shared" si="26"/>
        <v>0</v>
      </c>
    </row>
    <row r="53" spans="1:14" s="43" customFormat="1" ht="18" customHeight="1">
      <c r="A53" s="145"/>
      <c r="B53" s="140" t="s">
        <v>649</v>
      </c>
      <c r="C53" s="143"/>
      <c r="D53" s="86" t="s">
        <v>424</v>
      </c>
      <c r="E53" s="135">
        <f>E54</f>
        <v>0</v>
      </c>
      <c r="F53" s="135">
        <f t="shared" ref="F53:M53" si="27">F54</f>
        <v>0</v>
      </c>
      <c r="G53" s="135">
        <f t="shared" si="27"/>
        <v>0</v>
      </c>
      <c r="H53" s="135">
        <f t="shared" si="27"/>
        <v>0</v>
      </c>
      <c r="I53" s="135">
        <f t="shared" si="27"/>
        <v>0</v>
      </c>
      <c r="J53" s="135">
        <f t="shared" si="27"/>
        <v>0</v>
      </c>
      <c r="K53" s="135">
        <f t="shared" si="27"/>
        <v>0</v>
      </c>
      <c r="L53" s="135">
        <f t="shared" si="27"/>
        <v>0</v>
      </c>
      <c r="M53" s="135">
        <f t="shared" si="27"/>
        <v>0</v>
      </c>
    </row>
    <row r="54" spans="1:14" s="43" customFormat="1" ht="18" customHeight="1">
      <c r="A54" s="145"/>
      <c r="B54" s="140"/>
      <c r="C54" s="141" t="s">
        <v>396</v>
      </c>
      <c r="D54" s="86" t="s">
        <v>251</v>
      </c>
      <c r="E54" s="135"/>
      <c r="F54" s="135"/>
      <c r="G54" s="135"/>
      <c r="H54" s="135"/>
      <c r="I54" s="135"/>
      <c r="J54" s="135"/>
      <c r="K54" s="135"/>
      <c r="L54" s="135"/>
      <c r="M54" s="135"/>
    </row>
    <row r="55" spans="1:14" s="43" customFormat="1" ht="18" customHeight="1">
      <c r="A55" s="145"/>
      <c r="B55" s="140" t="s">
        <v>307</v>
      </c>
      <c r="C55" s="141"/>
      <c r="D55" s="86" t="s">
        <v>1018</v>
      </c>
      <c r="E55" s="135">
        <f>E56+E57</f>
        <v>0</v>
      </c>
      <c r="F55" s="135">
        <f t="shared" ref="F55:M55" si="28">F56+F57</f>
        <v>0</v>
      </c>
      <c r="G55" s="135">
        <f t="shared" si="28"/>
        <v>0</v>
      </c>
      <c r="H55" s="135">
        <f t="shared" si="28"/>
        <v>0</v>
      </c>
      <c r="I55" s="135">
        <f t="shared" si="28"/>
        <v>0</v>
      </c>
      <c r="J55" s="135">
        <f t="shared" si="28"/>
        <v>0</v>
      </c>
      <c r="K55" s="135">
        <f t="shared" si="28"/>
        <v>0</v>
      </c>
      <c r="L55" s="135">
        <f t="shared" si="28"/>
        <v>0</v>
      </c>
      <c r="M55" s="135">
        <f t="shared" si="28"/>
        <v>0</v>
      </c>
    </row>
    <row r="56" spans="1:14" s="43" customFormat="1" ht="18" customHeight="1">
      <c r="A56" s="145"/>
      <c r="B56" s="140"/>
      <c r="C56" s="141" t="s">
        <v>397</v>
      </c>
      <c r="D56" s="86" t="s">
        <v>252</v>
      </c>
      <c r="E56" s="135"/>
      <c r="F56" s="135"/>
      <c r="G56" s="135"/>
      <c r="H56" s="135"/>
      <c r="I56" s="135"/>
      <c r="J56" s="135"/>
      <c r="K56" s="135"/>
      <c r="L56" s="135"/>
      <c r="M56" s="135"/>
    </row>
    <row r="57" spans="1:14" s="43" customFormat="1" ht="18" customHeight="1">
      <c r="A57" s="145"/>
      <c r="B57" s="140"/>
      <c r="C57" s="141" t="s">
        <v>217</v>
      </c>
      <c r="D57" s="86" t="s">
        <v>253</v>
      </c>
      <c r="E57" s="135"/>
      <c r="F57" s="135"/>
      <c r="G57" s="135"/>
      <c r="H57" s="135"/>
      <c r="I57" s="135"/>
      <c r="J57" s="135"/>
      <c r="K57" s="135"/>
      <c r="L57" s="135"/>
      <c r="M57" s="135"/>
    </row>
    <row r="58" spans="1:14" s="43" customFormat="1" ht="18" customHeight="1">
      <c r="A58" s="145"/>
      <c r="B58" s="183" t="s">
        <v>574</v>
      </c>
      <c r="C58" s="141"/>
      <c r="D58" s="182" t="s">
        <v>575</v>
      </c>
      <c r="E58" s="135">
        <f>E59</f>
        <v>0</v>
      </c>
      <c r="F58" s="135">
        <f t="shared" ref="F58:M58" si="29">F59</f>
        <v>0</v>
      </c>
      <c r="G58" s="135">
        <f t="shared" si="29"/>
        <v>0</v>
      </c>
      <c r="H58" s="135">
        <f t="shared" si="29"/>
        <v>0</v>
      </c>
      <c r="I58" s="135">
        <f t="shared" si="29"/>
        <v>0</v>
      </c>
      <c r="J58" s="135">
        <f t="shared" si="29"/>
        <v>0</v>
      </c>
      <c r="K58" s="135">
        <f t="shared" si="29"/>
        <v>0</v>
      </c>
      <c r="L58" s="135">
        <f t="shared" si="29"/>
        <v>0</v>
      </c>
      <c r="M58" s="135">
        <f t="shared" si="29"/>
        <v>0</v>
      </c>
      <c r="N58" s="185"/>
    </row>
    <row r="59" spans="1:14" s="43" customFormat="1" ht="18" customHeight="1">
      <c r="A59" s="145"/>
      <c r="B59" s="140"/>
      <c r="C59" s="184" t="s">
        <v>572</v>
      </c>
      <c r="D59" s="182" t="s">
        <v>573</v>
      </c>
      <c r="E59" s="135"/>
      <c r="F59" s="135"/>
      <c r="G59" s="135"/>
      <c r="H59" s="135"/>
      <c r="I59" s="135"/>
      <c r="J59" s="135"/>
      <c r="K59" s="135"/>
      <c r="L59" s="135"/>
      <c r="M59" s="135"/>
      <c r="N59" s="185"/>
    </row>
    <row r="60" spans="1:14" s="43" customFormat="1" ht="18" customHeight="1">
      <c r="A60" s="145"/>
      <c r="B60" s="144" t="s">
        <v>828</v>
      </c>
      <c r="C60" s="150"/>
      <c r="D60" s="86" t="s">
        <v>820</v>
      </c>
      <c r="E60" s="135">
        <f>E217+E362</f>
        <v>2379</v>
      </c>
      <c r="F60" s="135">
        <f t="shared" ref="F60:M60" si="30">F217+F362</f>
        <v>156</v>
      </c>
      <c r="G60" s="135">
        <f t="shared" si="30"/>
        <v>0</v>
      </c>
      <c r="H60" s="135">
        <f t="shared" si="30"/>
        <v>0</v>
      </c>
      <c r="I60" s="135">
        <f t="shared" si="30"/>
        <v>0</v>
      </c>
      <c r="J60" s="135">
        <f t="shared" si="30"/>
        <v>0</v>
      </c>
      <c r="K60" s="135">
        <f t="shared" si="30"/>
        <v>0</v>
      </c>
      <c r="L60" s="135">
        <f t="shared" si="30"/>
        <v>0</v>
      </c>
      <c r="M60" s="135">
        <f t="shared" si="30"/>
        <v>0</v>
      </c>
    </row>
    <row r="61" spans="1:14" s="43" customFormat="1" ht="18" customHeight="1">
      <c r="A61" s="78" t="s">
        <v>339</v>
      </c>
      <c r="B61" s="144"/>
      <c r="C61" s="122"/>
      <c r="D61" s="51" t="s">
        <v>427</v>
      </c>
      <c r="E61" s="135">
        <f>E63+E66+E67</f>
        <v>89009</v>
      </c>
      <c r="F61" s="135">
        <f t="shared" ref="F61:M61" si="31">F63+F66+F67</f>
        <v>53388</v>
      </c>
      <c r="G61" s="135">
        <f t="shared" si="31"/>
        <v>0</v>
      </c>
      <c r="H61" s="135">
        <f t="shared" si="31"/>
        <v>0</v>
      </c>
      <c r="I61" s="135">
        <f t="shared" si="31"/>
        <v>0</v>
      </c>
      <c r="J61" s="135">
        <f t="shared" si="31"/>
        <v>0</v>
      </c>
      <c r="K61" s="135">
        <f t="shared" si="31"/>
        <v>0</v>
      </c>
      <c r="L61" s="135">
        <f t="shared" si="31"/>
        <v>0</v>
      </c>
      <c r="M61" s="135">
        <f t="shared" si="31"/>
        <v>0</v>
      </c>
    </row>
    <row r="62" spans="1:14" s="43" customFormat="1" ht="18" customHeight="1">
      <c r="A62" s="136" t="s">
        <v>804</v>
      </c>
      <c r="B62" s="137"/>
      <c r="C62" s="138"/>
      <c r="D62" s="86"/>
      <c r="E62" s="135"/>
      <c r="F62" s="135"/>
      <c r="G62" s="135"/>
      <c r="H62" s="135"/>
      <c r="I62" s="135"/>
      <c r="J62" s="135"/>
      <c r="K62" s="135"/>
      <c r="L62" s="135"/>
      <c r="M62" s="135"/>
    </row>
    <row r="63" spans="1:14" s="43" customFormat="1" ht="34.5" customHeight="1">
      <c r="A63" s="151"/>
      <c r="B63" s="457" t="s">
        <v>144</v>
      </c>
      <c r="C63" s="457"/>
      <c r="D63" s="86" t="s">
        <v>428</v>
      </c>
      <c r="E63" s="135">
        <f>E64+E65</f>
        <v>62816</v>
      </c>
      <c r="F63" s="135">
        <f t="shared" ref="F63:M63" si="32">F64+F65</f>
        <v>53388</v>
      </c>
      <c r="G63" s="135">
        <f t="shared" si="32"/>
        <v>0</v>
      </c>
      <c r="H63" s="135">
        <f t="shared" si="32"/>
        <v>0</v>
      </c>
      <c r="I63" s="135">
        <f t="shared" si="32"/>
        <v>0</v>
      </c>
      <c r="J63" s="135">
        <f t="shared" si="32"/>
        <v>0</v>
      </c>
      <c r="K63" s="135">
        <f t="shared" si="32"/>
        <v>0</v>
      </c>
      <c r="L63" s="135">
        <f t="shared" si="32"/>
        <v>0</v>
      </c>
      <c r="M63" s="135">
        <f t="shared" si="32"/>
        <v>0</v>
      </c>
    </row>
    <row r="64" spans="1:14" s="43" customFormat="1" ht="18" customHeight="1">
      <c r="A64" s="151"/>
      <c r="B64" s="144"/>
      <c r="C64" s="150" t="s">
        <v>440</v>
      </c>
      <c r="D64" s="86" t="s">
        <v>822</v>
      </c>
      <c r="E64" s="135">
        <f>E221+E366</f>
        <v>62816</v>
      </c>
      <c r="F64" s="135">
        <f t="shared" ref="F64:M64" si="33">F221+F366</f>
        <v>53388</v>
      </c>
      <c r="G64" s="135">
        <f t="shared" si="33"/>
        <v>0</v>
      </c>
      <c r="H64" s="135">
        <f t="shared" si="33"/>
        <v>0</v>
      </c>
      <c r="I64" s="135">
        <f t="shared" si="33"/>
        <v>0</v>
      </c>
      <c r="J64" s="135">
        <f t="shared" si="33"/>
        <v>0</v>
      </c>
      <c r="K64" s="135">
        <f t="shared" si="33"/>
        <v>0</v>
      </c>
      <c r="L64" s="135">
        <f t="shared" si="33"/>
        <v>0</v>
      </c>
      <c r="M64" s="135">
        <f t="shared" si="33"/>
        <v>0</v>
      </c>
    </row>
    <row r="65" spans="1:13" s="43" customFormat="1" ht="18" customHeight="1">
      <c r="A65" s="151"/>
      <c r="B65" s="144"/>
      <c r="C65" s="150" t="s">
        <v>654</v>
      </c>
      <c r="D65" s="86" t="s">
        <v>315</v>
      </c>
      <c r="E65" s="135">
        <f>E222+E367</f>
        <v>0</v>
      </c>
      <c r="F65" s="135">
        <f t="shared" ref="F65:M65" si="34">F222+F367</f>
        <v>0</v>
      </c>
      <c r="G65" s="135">
        <f t="shared" si="34"/>
        <v>0</v>
      </c>
      <c r="H65" s="135">
        <f t="shared" si="34"/>
        <v>0</v>
      </c>
      <c r="I65" s="135">
        <f t="shared" si="34"/>
        <v>0</v>
      </c>
      <c r="J65" s="135">
        <f t="shared" si="34"/>
        <v>0</v>
      </c>
      <c r="K65" s="135">
        <f t="shared" si="34"/>
        <v>0</v>
      </c>
      <c r="L65" s="135">
        <f t="shared" si="34"/>
        <v>0</v>
      </c>
      <c r="M65" s="135">
        <f t="shared" si="34"/>
        <v>0</v>
      </c>
    </row>
    <row r="66" spans="1:13" s="43" customFormat="1" ht="18" customHeight="1">
      <c r="A66" s="151"/>
      <c r="B66" s="144" t="s">
        <v>340</v>
      </c>
      <c r="C66" s="150"/>
      <c r="D66" s="86" t="s">
        <v>341</v>
      </c>
      <c r="E66" s="135">
        <f>E223+E368</f>
        <v>16688</v>
      </c>
      <c r="F66" s="135">
        <f t="shared" ref="F66:M66" si="35">F223+F368</f>
        <v>0</v>
      </c>
      <c r="G66" s="135">
        <f t="shared" si="35"/>
        <v>0</v>
      </c>
      <c r="H66" s="135">
        <f t="shared" si="35"/>
        <v>0</v>
      </c>
      <c r="I66" s="135">
        <f t="shared" si="35"/>
        <v>0</v>
      </c>
      <c r="J66" s="135">
        <f t="shared" si="35"/>
        <v>0</v>
      </c>
      <c r="K66" s="135">
        <f t="shared" si="35"/>
        <v>0</v>
      </c>
      <c r="L66" s="135">
        <f t="shared" si="35"/>
        <v>0</v>
      </c>
      <c r="M66" s="135">
        <f t="shared" si="35"/>
        <v>0</v>
      </c>
    </row>
    <row r="67" spans="1:13" s="43" customFormat="1" ht="18" customHeight="1">
      <c r="A67" s="145"/>
      <c r="B67" s="140" t="s">
        <v>32</v>
      </c>
      <c r="C67" s="141"/>
      <c r="D67" s="86" t="s">
        <v>429</v>
      </c>
      <c r="E67" s="135">
        <f>E68</f>
        <v>9505</v>
      </c>
      <c r="F67" s="135">
        <f t="shared" ref="F67:M67" si="36">F68</f>
        <v>0</v>
      </c>
      <c r="G67" s="135">
        <f t="shared" si="36"/>
        <v>0</v>
      </c>
      <c r="H67" s="135">
        <f t="shared" si="36"/>
        <v>0</v>
      </c>
      <c r="I67" s="135">
        <f t="shared" si="36"/>
        <v>0</v>
      </c>
      <c r="J67" s="135">
        <f t="shared" si="36"/>
        <v>0</v>
      </c>
      <c r="K67" s="135">
        <f t="shared" si="36"/>
        <v>0</v>
      </c>
      <c r="L67" s="135">
        <f t="shared" si="36"/>
        <v>0</v>
      </c>
      <c r="M67" s="135">
        <f t="shared" si="36"/>
        <v>0</v>
      </c>
    </row>
    <row r="68" spans="1:13" s="43" customFormat="1" ht="18" customHeight="1">
      <c r="A68" s="145"/>
      <c r="B68" s="140"/>
      <c r="C68" s="150" t="s">
        <v>254</v>
      </c>
      <c r="D68" s="86" t="s">
        <v>255</v>
      </c>
      <c r="E68" s="135">
        <f>E225+E370</f>
        <v>9505</v>
      </c>
      <c r="F68" s="135">
        <f t="shared" ref="F68:M68" si="37">F225+F370</f>
        <v>0</v>
      </c>
      <c r="G68" s="135">
        <f t="shared" si="37"/>
        <v>0</v>
      </c>
      <c r="H68" s="135">
        <f t="shared" si="37"/>
        <v>0</v>
      </c>
      <c r="I68" s="135">
        <f t="shared" si="37"/>
        <v>0</v>
      </c>
      <c r="J68" s="135">
        <f t="shared" si="37"/>
        <v>0</v>
      </c>
      <c r="K68" s="135">
        <f t="shared" si="37"/>
        <v>0</v>
      </c>
      <c r="L68" s="135">
        <f t="shared" si="37"/>
        <v>0</v>
      </c>
      <c r="M68" s="135">
        <f t="shared" si="37"/>
        <v>0</v>
      </c>
    </row>
    <row r="69" spans="1:13" s="43" customFormat="1" ht="28.5" customHeight="1">
      <c r="A69" s="347" t="s">
        <v>308</v>
      </c>
      <c r="B69" s="348"/>
      <c r="C69" s="348"/>
      <c r="D69" s="51" t="s">
        <v>161</v>
      </c>
      <c r="E69" s="135">
        <f>E71+E81+E85+E86</f>
        <v>101091</v>
      </c>
      <c r="F69" s="135">
        <f t="shared" ref="F69:M69" si="38">F71+F81+F85+F86</f>
        <v>6730</v>
      </c>
      <c r="G69" s="135">
        <f t="shared" si="38"/>
        <v>0</v>
      </c>
      <c r="H69" s="135">
        <f t="shared" si="38"/>
        <v>0</v>
      </c>
      <c r="I69" s="135">
        <f t="shared" si="38"/>
        <v>0</v>
      </c>
      <c r="J69" s="135">
        <f t="shared" si="38"/>
        <v>0</v>
      </c>
      <c r="K69" s="135">
        <f t="shared" si="38"/>
        <v>0</v>
      </c>
      <c r="L69" s="135">
        <f t="shared" si="38"/>
        <v>0</v>
      </c>
      <c r="M69" s="135">
        <f t="shared" si="38"/>
        <v>0</v>
      </c>
    </row>
    <row r="70" spans="1:13" s="43" customFormat="1" ht="18" customHeight="1">
      <c r="A70" s="136" t="s">
        <v>804</v>
      </c>
      <c r="B70" s="137"/>
      <c r="C70" s="138"/>
      <c r="D70" s="86"/>
      <c r="E70" s="135"/>
      <c r="F70" s="135"/>
      <c r="G70" s="135"/>
      <c r="H70" s="135"/>
      <c r="I70" s="135"/>
      <c r="J70" s="135"/>
      <c r="K70" s="135"/>
      <c r="L70" s="135"/>
      <c r="M70" s="135"/>
    </row>
    <row r="71" spans="1:13" s="43" customFormat="1" ht="26.25" customHeight="1">
      <c r="A71" s="151"/>
      <c r="B71" s="457" t="s">
        <v>641</v>
      </c>
      <c r="C71" s="457"/>
      <c r="D71" s="86" t="s">
        <v>430</v>
      </c>
      <c r="E71" s="135">
        <f>E72+E73+E74+E75+E76+E77+E78+E79+E80</f>
        <v>13180</v>
      </c>
      <c r="F71" s="135">
        <f t="shared" ref="F71:M71" si="39">F72+F73+F74+F75+F76+F77+F78+F79+F80</f>
        <v>6730</v>
      </c>
      <c r="G71" s="135">
        <f t="shared" si="39"/>
        <v>0</v>
      </c>
      <c r="H71" s="135">
        <f t="shared" si="39"/>
        <v>0</v>
      </c>
      <c r="I71" s="135">
        <f t="shared" si="39"/>
        <v>0</v>
      </c>
      <c r="J71" s="135">
        <f t="shared" si="39"/>
        <v>0</v>
      </c>
      <c r="K71" s="135">
        <f t="shared" si="39"/>
        <v>0</v>
      </c>
      <c r="L71" s="135">
        <f t="shared" si="39"/>
        <v>0</v>
      </c>
      <c r="M71" s="135">
        <f t="shared" si="39"/>
        <v>0</v>
      </c>
    </row>
    <row r="72" spans="1:13" s="43" customFormat="1" ht="18" customHeight="1">
      <c r="A72" s="151"/>
      <c r="B72" s="140"/>
      <c r="C72" s="150" t="s">
        <v>256</v>
      </c>
      <c r="D72" s="152" t="s">
        <v>126</v>
      </c>
      <c r="E72" s="135">
        <f>E229+E374</f>
        <v>0</v>
      </c>
      <c r="F72" s="135">
        <f t="shared" ref="F72:M72" si="40">F229+F374</f>
        <v>0</v>
      </c>
      <c r="G72" s="135">
        <f t="shared" si="40"/>
        <v>0</v>
      </c>
      <c r="H72" s="135">
        <f t="shared" si="40"/>
        <v>0</v>
      </c>
      <c r="I72" s="135">
        <f t="shared" si="40"/>
        <v>0</v>
      </c>
      <c r="J72" s="135">
        <f t="shared" si="40"/>
        <v>0</v>
      </c>
      <c r="K72" s="135">
        <f t="shared" si="40"/>
        <v>0</v>
      </c>
      <c r="L72" s="135">
        <f t="shared" si="40"/>
        <v>0</v>
      </c>
      <c r="M72" s="135">
        <f t="shared" si="40"/>
        <v>0</v>
      </c>
    </row>
    <row r="73" spans="1:13" s="43" customFormat="1" ht="18" customHeight="1">
      <c r="A73" s="151"/>
      <c r="B73" s="140"/>
      <c r="C73" s="122" t="s">
        <v>257</v>
      </c>
      <c r="D73" s="152" t="s">
        <v>127</v>
      </c>
      <c r="E73" s="135">
        <f t="shared" ref="E73:M80" si="41">E230+E375</f>
        <v>2850</v>
      </c>
      <c r="F73" s="135">
        <f t="shared" si="41"/>
        <v>0</v>
      </c>
      <c r="G73" s="135">
        <f t="shared" si="41"/>
        <v>0</v>
      </c>
      <c r="H73" s="135">
        <f t="shared" si="41"/>
        <v>0</v>
      </c>
      <c r="I73" s="135">
        <f t="shared" si="41"/>
        <v>0</v>
      </c>
      <c r="J73" s="135">
        <f t="shared" si="41"/>
        <v>0</v>
      </c>
      <c r="K73" s="135">
        <f t="shared" si="41"/>
        <v>0</v>
      </c>
      <c r="L73" s="135">
        <f t="shared" si="41"/>
        <v>0</v>
      </c>
      <c r="M73" s="135">
        <f t="shared" si="41"/>
        <v>0</v>
      </c>
    </row>
    <row r="74" spans="1:13" s="43" customFormat="1" ht="18" customHeight="1">
      <c r="A74" s="151"/>
      <c r="B74" s="140"/>
      <c r="C74" s="150" t="s">
        <v>321</v>
      </c>
      <c r="D74" s="152" t="s">
        <v>128</v>
      </c>
      <c r="E74" s="135">
        <f t="shared" si="41"/>
        <v>9030</v>
      </c>
      <c r="F74" s="135">
        <f t="shared" si="41"/>
        <v>6730</v>
      </c>
      <c r="G74" s="135">
        <f t="shared" si="41"/>
        <v>0</v>
      </c>
      <c r="H74" s="135">
        <f t="shared" si="41"/>
        <v>0</v>
      </c>
      <c r="I74" s="135">
        <f t="shared" si="41"/>
        <v>0</v>
      </c>
      <c r="J74" s="135">
        <f t="shared" si="41"/>
        <v>0</v>
      </c>
      <c r="K74" s="135">
        <f t="shared" si="41"/>
        <v>0</v>
      </c>
      <c r="L74" s="135">
        <f t="shared" si="41"/>
        <v>0</v>
      </c>
      <c r="M74" s="135">
        <f t="shared" si="41"/>
        <v>0</v>
      </c>
    </row>
    <row r="75" spans="1:13" s="43" customFormat="1" ht="18" customHeight="1">
      <c r="A75" s="151"/>
      <c r="B75" s="140"/>
      <c r="C75" s="122" t="s">
        <v>322</v>
      </c>
      <c r="D75" s="152" t="s">
        <v>129</v>
      </c>
      <c r="E75" s="135">
        <f t="shared" si="41"/>
        <v>0</v>
      </c>
      <c r="F75" s="135">
        <f t="shared" si="41"/>
        <v>0</v>
      </c>
      <c r="G75" s="135">
        <f t="shared" si="41"/>
        <v>0</v>
      </c>
      <c r="H75" s="135">
        <f t="shared" si="41"/>
        <v>0</v>
      </c>
      <c r="I75" s="135">
        <f t="shared" si="41"/>
        <v>0</v>
      </c>
      <c r="J75" s="135">
        <f t="shared" si="41"/>
        <v>0</v>
      </c>
      <c r="K75" s="135">
        <f t="shared" si="41"/>
        <v>0</v>
      </c>
      <c r="L75" s="135">
        <f t="shared" si="41"/>
        <v>0</v>
      </c>
      <c r="M75" s="135">
        <f t="shared" si="41"/>
        <v>0</v>
      </c>
    </row>
    <row r="76" spans="1:13" s="43" customFormat="1" ht="18" customHeight="1">
      <c r="A76" s="151"/>
      <c r="B76" s="140"/>
      <c r="C76" s="122" t="s">
        <v>323</v>
      </c>
      <c r="D76" s="152" t="s">
        <v>130</v>
      </c>
      <c r="E76" s="135">
        <f t="shared" si="41"/>
        <v>0</v>
      </c>
      <c r="F76" s="135">
        <f t="shared" si="41"/>
        <v>0</v>
      </c>
      <c r="G76" s="135">
        <f t="shared" si="41"/>
        <v>0</v>
      </c>
      <c r="H76" s="135">
        <f t="shared" si="41"/>
        <v>0</v>
      </c>
      <c r="I76" s="135">
        <f t="shared" si="41"/>
        <v>0</v>
      </c>
      <c r="J76" s="135">
        <f t="shared" si="41"/>
        <v>0</v>
      </c>
      <c r="K76" s="135">
        <f t="shared" si="41"/>
        <v>0</v>
      </c>
      <c r="L76" s="135">
        <f t="shared" si="41"/>
        <v>0</v>
      </c>
      <c r="M76" s="135">
        <f t="shared" si="41"/>
        <v>0</v>
      </c>
    </row>
    <row r="77" spans="1:13" s="43" customFormat="1" ht="18" customHeight="1">
      <c r="A77" s="151"/>
      <c r="B77" s="140"/>
      <c r="C77" s="122" t="s">
        <v>324</v>
      </c>
      <c r="D77" s="152" t="s">
        <v>131</v>
      </c>
      <c r="E77" s="135">
        <f t="shared" si="41"/>
        <v>0</v>
      </c>
      <c r="F77" s="135">
        <f t="shared" si="41"/>
        <v>0</v>
      </c>
      <c r="G77" s="135">
        <f t="shared" si="41"/>
        <v>0</v>
      </c>
      <c r="H77" s="135">
        <f t="shared" si="41"/>
        <v>0</v>
      </c>
      <c r="I77" s="135">
        <f t="shared" si="41"/>
        <v>0</v>
      </c>
      <c r="J77" s="135">
        <f t="shared" si="41"/>
        <v>0</v>
      </c>
      <c r="K77" s="135">
        <f t="shared" si="41"/>
        <v>0</v>
      </c>
      <c r="L77" s="135">
        <f t="shared" si="41"/>
        <v>0</v>
      </c>
      <c r="M77" s="135">
        <f t="shared" si="41"/>
        <v>0</v>
      </c>
    </row>
    <row r="78" spans="1:13" s="43" customFormat="1" ht="18" customHeight="1">
      <c r="A78" s="151"/>
      <c r="B78" s="140"/>
      <c r="C78" s="122" t="s">
        <v>325</v>
      </c>
      <c r="D78" s="152" t="s">
        <v>132</v>
      </c>
      <c r="E78" s="135">
        <f t="shared" si="41"/>
        <v>500</v>
      </c>
      <c r="F78" s="135">
        <f t="shared" si="41"/>
        <v>0</v>
      </c>
      <c r="G78" s="135">
        <f t="shared" si="41"/>
        <v>0</v>
      </c>
      <c r="H78" s="135">
        <f t="shared" si="41"/>
        <v>0</v>
      </c>
      <c r="I78" s="135">
        <f t="shared" si="41"/>
        <v>0</v>
      </c>
      <c r="J78" s="135">
        <f t="shared" si="41"/>
        <v>0</v>
      </c>
      <c r="K78" s="135">
        <f t="shared" si="41"/>
        <v>0</v>
      </c>
      <c r="L78" s="135">
        <f t="shared" si="41"/>
        <v>0</v>
      </c>
      <c r="M78" s="135">
        <f t="shared" si="41"/>
        <v>0</v>
      </c>
    </row>
    <row r="79" spans="1:13" s="43" customFormat="1" ht="18" customHeight="1">
      <c r="A79" s="151"/>
      <c r="B79" s="140"/>
      <c r="C79" s="122" t="s">
        <v>124</v>
      </c>
      <c r="D79" s="152" t="s">
        <v>0</v>
      </c>
      <c r="E79" s="135">
        <f t="shared" si="41"/>
        <v>800</v>
      </c>
      <c r="F79" s="135">
        <f t="shared" si="41"/>
        <v>0</v>
      </c>
      <c r="G79" s="135">
        <f t="shared" si="41"/>
        <v>0</v>
      </c>
      <c r="H79" s="135">
        <f t="shared" si="41"/>
        <v>0</v>
      </c>
      <c r="I79" s="135">
        <f t="shared" si="41"/>
        <v>0</v>
      </c>
      <c r="J79" s="135">
        <f t="shared" si="41"/>
        <v>0</v>
      </c>
      <c r="K79" s="135">
        <f t="shared" si="41"/>
        <v>0</v>
      </c>
      <c r="L79" s="135">
        <f t="shared" si="41"/>
        <v>0</v>
      </c>
      <c r="M79" s="135">
        <f t="shared" si="41"/>
        <v>0</v>
      </c>
    </row>
    <row r="80" spans="1:13" s="43" customFormat="1" ht="18" customHeight="1">
      <c r="A80" s="151"/>
      <c r="B80" s="140"/>
      <c r="C80" s="150" t="s">
        <v>125</v>
      </c>
      <c r="D80" s="152" t="s">
        <v>1</v>
      </c>
      <c r="E80" s="135">
        <f t="shared" si="41"/>
        <v>0</v>
      </c>
      <c r="F80" s="135">
        <f t="shared" si="41"/>
        <v>0</v>
      </c>
      <c r="G80" s="135">
        <f t="shared" si="41"/>
        <v>0</v>
      </c>
      <c r="H80" s="135">
        <f t="shared" si="41"/>
        <v>0</v>
      </c>
      <c r="I80" s="135">
        <f t="shared" si="41"/>
        <v>0</v>
      </c>
      <c r="J80" s="135">
        <f t="shared" si="41"/>
        <v>0</v>
      </c>
      <c r="K80" s="135">
        <f t="shared" si="41"/>
        <v>0</v>
      </c>
      <c r="L80" s="135">
        <f t="shared" si="41"/>
        <v>0</v>
      </c>
      <c r="M80" s="135">
        <f t="shared" si="41"/>
        <v>0</v>
      </c>
    </row>
    <row r="81" spans="1:13" s="43" customFormat="1" ht="18" customHeight="1">
      <c r="A81" s="151"/>
      <c r="B81" s="140" t="s">
        <v>356</v>
      </c>
      <c r="C81" s="150"/>
      <c r="D81" s="86" t="s">
        <v>431</v>
      </c>
      <c r="E81" s="135">
        <f>E82+E83+E84</f>
        <v>75686</v>
      </c>
      <c r="F81" s="135">
        <f t="shared" ref="F81:M81" si="42">F82+F83+F84</f>
        <v>0</v>
      </c>
      <c r="G81" s="135">
        <f t="shared" si="42"/>
        <v>0</v>
      </c>
      <c r="H81" s="135">
        <f t="shared" si="42"/>
        <v>0</v>
      </c>
      <c r="I81" s="135">
        <f t="shared" si="42"/>
        <v>0</v>
      </c>
      <c r="J81" s="135">
        <f t="shared" si="42"/>
        <v>0</v>
      </c>
      <c r="K81" s="135">
        <f t="shared" si="42"/>
        <v>0</v>
      </c>
      <c r="L81" s="135">
        <f t="shared" si="42"/>
        <v>0</v>
      </c>
      <c r="M81" s="135">
        <f t="shared" si="42"/>
        <v>0</v>
      </c>
    </row>
    <row r="82" spans="1:13" s="43" customFormat="1" ht="18" customHeight="1">
      <c r="A82" s="151"/>
      <c r="B82" s="140"/>
      <c r="C82" s="150" t="s">
        <v>2</v>
      </c>
      <c r="D82" s="152" t="s">
        <v>5</v>
      </c>
      <c r="E82" s="135">
        <f>E239+E384</f>
        <v>31818</v>
      </c>
      <c r="F82" s="135">
        <f t="shared" ref="F82:M82" si="43">F239+F384</f>
        <v>0</v>
      </c>
      <c r="G82" s="135">
        <f t="shared" si="43"/>
        <v>0</v>
      </c>
      <c r="H82" s="135">
        <f t="shared" si="43"/>
        <v>0</v>
      </c>
      <c r="I82" s="135">
        <f t="shared" si="43"/>
        <v>0</v>
      </c>
      <c r="J82" s="135">
        <f t="shared" si="43"/>
        <v>0</v>
      </c>
      <c r="K82" s="135">
        <f t="shared" si="43"/>
        <v>0</v>
      </c>
      <c r="L82" s="135">
        <f t="shared" si="43"/>
        <v>0</v>
      </c>
      <c r="M82" s="135">
        <f t="shared" si="43"/>
        <v>0</v>
      </c>
    </row>
    <row r="83" spans="1:13" s="43" customFormat="1" ht="18" customHeight="1">
      <c r="A83" s="151"/>
      <c r="B83" s="140"/>
      <c r="C83" s="150" t="s">
        <v>3</v>
      </c>
      <c r="D83" s="152" t="s">
        <v>168</v>
      </c>
      <c r="E83" s="135">
        <f>E240+E385</f>
        <v>1001</v>
      </c>
      <c r="F83" s="135">
        <f t="shared" ref="F83:M83" si="44">F240+F385</f>
        <v>0</v>
      </c>
      <c r="G83" s="135">
        <f t="shared" si="44"/>
        <v>0</v>
      </c>
      <c r="H83" s="135">
        <f t="shared" si="44"/>
        <v>0</v>
      </c>
      <c r="I83" s="135">
        <f t="shared" si="44"/>
        <v>0</v>
      </c>
      <c r="J83" s="135">
        <f t="shared" si="44"/>
        <v>0</v>
      </c>
      <c r="K83" s="135">
        <f t="shared" si="44"/>
        <v>0</v>
      </c>
      <c r="L83" s="135">
        <f t="shared" si="44"/>
        <v>0</v>
      </c>
      <c r="M83" s="135">
        <f t="shared" si="44"/>
        <v>0</v>
      </c>
    </row>
    <row r="84" spans="1:13" s="43" customFormat="1" ht="26.25" customHeight="1">
      <c r="A84" s="151"/>
      <c r="B84" s="140"/>
      <c r="C84" s="122" t="s">
        <v>4</v>
      </c>
      <c r="D84" s="152" t="s">
        <v>40</v>
      </c>
      <c r="E84" s="135">
        <f>E241+E386</f>
        <v>42867</v>
      </c>
      <c r="F84" s="135">
        <f t="shared" ref="F84:M84" si="45">F241+F386</f>
        <v>0</v>
      </c>
      <c r="G84" s="135">
        <f t="shared" si="45"/>
        <v>0</v>
      </c>
      <c r="H84" s="135">
        <f t="shared" si="45"/>
        <v>0</v>
      </c>
      <c r="I84" s="135">
        <f t="shared" si="45"/>
        <v>0</v>
      </c>
      <c r="J84" s="135">
        <f t="shared" si="45"/>
        <v>0</v>
      </c>
      <c r="K84" s="135">
        <f t="shared" si="45"/>
        <v>0</v>
      </c>
      <c r="L84" s="135">
        <f t="shared" si="45"/>
        <v>0</v>
      </c>
      <c r="M84" s="135">
        <f t="shared" si="45"/>
        <v>0</v>
      </c>
    </row>
    <row r="85" spans="1:13" s="43" customFormat="1" ht="18" customHeight="1">
      <c r="A85" s="151"/>
      <c r="B85" s="140" t="s">
        <v>437</v>
      </c>
      <c r="C85" s="72"/>
      <c r="D85" s="86" t="s">
        <v>314</v>
      </c>
      <c r="E85" s="135">
        <f>E242+E387</f>
        <v>100</v>
      </c>
      <c r="F85" s="135">
        <f t="shared" ref="F85:M85" si="46">F242+F387</f>
        <v>0</v>
      </c>
      <c r="G85" s="135">
        <f t="shared" si="46"/>
        <v>0</v>
      </c>
      <c r="H85" s="135">
        <f t="shared" si="46"/>
        <v>0</v>
      </c>
      <c r="I85" s="135">
        <f t="shared" si="46"/>
        <v>0</v>
      </c>
      <c r="J85" s="135">
        <f t="shared" si="46"/>
        <v>0</v>
      </c>
      <c r="K85" s="135">
        <f t="shared" si="46"/>
        <v>0</v>
      </c>
      <c r="L85" s="135">
        <f t="shared" si="46"/>
        <v>0</v>
      </c>
      <c r="M85" s="135">
        <f t="shared" si="46"/>
        <v>0</v>
      </c>
    </row>
    <row r="86" spans="1:13" s="43" customFormat="1" ht="24" customHeight="1">
      <c r="A86" s="151"/>
      <c r="B86" s="140" t="s">
        <v>484</v>
      </c>
      <c r="C86" s="72"/>
      <c r="D86" s="86" t="s">
        <v>301</v>
      </c>
      <c r="E86" s="135">
        <f>E243+E388</f>
        <v>12125</v>
      </c>
      <c r="F86" s="135">
        <f t="shared" ref="F86:M86" si="47">F243+F388</f>
        <v>0</v>
      </c>
      <c r="G86" s="135">
        <f t="shared" si="47"/>
        <v>0</v>
      </c>
      <c r="H86" s="135">
        <f t="shared" si="47"/>
        <v>0</v>
      </c>
      <c r="I86" s="135">
        <f t="shared" si="47"/>
        <v>0</v>
      </c>
      <c r="J86" s="135">
        <f t="shared" si="47"/>
        <v>0</v>
      </c>
      <c r="K86" s="135">
        <f t="shared" si="47"/>
        <v>0</v>
      </c>
      <c r="L86" s="135">
        <f t="shared" si="47"/>
        <v>0</v>
      </c>
      <c r="M86" s="135">
        <f t="shared" si="47"/>
        <v>0</v>
      </c>
    </row>
    <row r="87" spans="1:13" s="43" customFormat="1" ht="42.6" customHeight="1">
      <c r="A87" s="347" t="s">
        <v>945</v>
      </c>
      <c r="B87" s="348"/>
      <c r="C87" s="348"/>
      <c r="D87" s="51" t="s">
        <v>162</v>
      </c>
      <c r="E87" s="135">
        <f>E89+E90+E92+E93+E94+E95+E98</f>
        <v>125859</v>
      </c>
      <c r="F87" s="135">
        <f t="shared" ref="F87:M87" si="48">F89+F90+F92+F93+F94+F95+F98</f>
        <v>0</v>
      </c>
      <c r="G87" s="135">
        <f t="shared" si="48"/>
        <v>0</v>
      </c>
      <c r="H87" s="135">
        <f t="shared" si="48"/>
        <v>0</v>
      </c>
      <c r="I87" s="135">
        <f t="shared" si="48"/>
        <v>0</v>
      </c>
      <c r="J87" s="135">
        <f t="shared" si="48"/>
        <v>0</v>
      </c>
      <c r="K87" s="135">
        <f t="shared" si="48"/>
        <v>0</v>
      </c>
      <c r="L87" s="135">
        <f t="shared" si="48"/>
        <v>0</v>
      </c>
      <c r="M87" s="135">
        <f t="shared" si="48"/>
        <v>0</v>
      </c>
    </row>
    <row r="88" spans="1:13" s="43" customFormat="1" ht="18" customHeight="1">
      <c r="A88" s="136" t="s">
        <v>804</v>
      </c>
      <c r="B88" s="137"/>
      <c r="C88" s="138"/>
      <c r="D88" s="86"/>
      <c r="E88" s="135"/>
      <c r="F88" s="135"/>
      <c r="G88" s="135"/>
      <c r="H88" s="135"/>
      <c r="I88" s="135"/>
      <c r="J88" s="135"/>
      <c r="K88" s="135"/>
      <c r="L88" s="135"/>
      <c r="M88" s="135"/>
    </row>
    <row r="89" spans="1:13" s="43" customFormat="1" ht="18" customHeight="1">
      <c r="A89" s="145"/>
      <c r="B89" s="140" t="s">
        <v>958</v>
      </c>
      <c r="C89" s="141"/>
      <c r="D89" s="86" t="s">
        <v>302</v>
      </c>
      <c r="E89" s="135">
        <f>E246+E391</f>
        <v>10110</v>
      </c>
      <c r="F89" s="135">
        <f t="shared" ref="F89:M89" si="49">F246+F391</f>
        <v>0</v>
      </c>
      <c r="G89" s="135">
        <f t="shared" si="49"/>
        <v>0</v>
      </c>
      <c r="H89" s="135">
        <f t="shared" si="49"/>
        <v>0</v>
      </c>
      <c r="I89" s="135">
        <f t="shared" si="49"/>
        <v>0</v>
      </c>
      <c r="J89" s="135">
        <f t="shared" si="49"/>
        <v>0</v>
      </c>
      <c r="K89" s="135">
        <f t="shared" si="49"/>
        <v>0</v>
      </c>
      <c r="L89" s="135">
        <f t="shared" si="49"/>
        <v>0</v>
      </c>
      <c r="M89" s="135">
        <f t="shared" si="49"/>
        <v>0</v>
      </c>
    </row>
    <row r="90" spans="1:13" s="43" customFormat="1" ht="18" customHeight="1">
      <c r="A90" s="145"/>
      <c r="B90" s="144" t="s">
        <v>309</v>
      </c>
      <c r="C90" s="141"/>
      <c r="D90" s="86" t="s">
        <v>105</v>
      </c>
      <c r="E90" s="135">
        <f>E91</f>
        <v>68763</v>
      </c>
      <c r="F90" s="135">
        <f t="shared" ref="F90:M90" si="50">F91</f>
        <v>0</v>
      </c>
      <c r="G90" s="135">
        <f t="shared" si="50"/>
        <v>0</v>
      </c>
      <c r="H90" s="135">
        <f t="shared" si="50"/>
        <v>0</v>
      </c>
      <c r="I90" s="135">
        <f t="shared" si="50"/>
        <v>0</v>
      </c>
      <c r="J90" s="135">
        <f t="shared" si="50"/>
        <v>0</v>
      </c>
      <c r="K90" s="135">
        <f t="shared" si="50"/>
        <v>0</v>
      </c>
      <c r="L90" s="135">
        <f t="shared" si="50"/>
        <v>0</v>
      </c>
      <c r="M90" s="135">
        <f t="shared" si="50"/>
        <v>0</v>
      </c>
    </row>
    <row r="91" spans="1:13" s="43" customFormat="1" ht="18" customHeight="1">
      <c r="A91" s="145"/>
      <c r="B91" s="144"/>
      <c r="C91" s="141" t="s">
        <v>41</v>
      </c>
      <c r="D91" s="86" t="s">
        <v>135</v>
      </c>
      <c r="E91" s="135">
        <f t="shared" ref="E91:M94" si="51">E248+E393</f>
        <v>68763</v>
      </c>
      <c r="F91" s="135">
        <f t="shared" si="51"/>
        <v>0</v>
      </c>
      <c r="G91" s="135">
        <f t="shared" si="51"/>
        <v>0</v>
      </c>
      <c r="H91" s="135">
        <f t="shared" si="51"/>
        <v>0</v>
      </c>
      <c r="I91" s="135">
        <f t="shared" si="51"/>
        <v>0</v>
      </c>
      <c r="J91" s="135">
        <f t="shared" si="51"/>
        <v>0</v>
      </c>
      <c r="K91" s="135">
        <f t="shared" si="51"/>
        <v>0</v>
      </c>
      <c r="L91" s="135">
        <f t="shared" si="51"/>
        <v>0</v>
      </c>
      <c r="M91" s="135">
        <f t="shared" si="51"/>
        <v>0</v>
      </c>
    </row>
    <row r="92" spans="1:13" s="43" customFormat="1" ht="18" customHeight="1">
      <c r="A92" s="145"/>
      <c r="B92" s="144" t="s">
        <v>204</v>
      </c>
      <c r="C92" s="150"/>
      <c r="D92" s="86" t="s">
        <v>303</v>
      </c>
      <c r="E92" s="135">
        <f t="shared" si="51"/>
        <v>0</v>
      </c>
      <c r="F92" s="135">
        <f t="shared" si="51"/>
        <v>0</v>
      </c>
      <c r="G92" s="135">
        <f t="shared" si="51"/>
        <v>0</v>
      </c>
      <c r="H92" s="135">
        <f t="shared" si="51"/>
        <v>0</v>
      </c>
      <c r="I92" s="135">
        <f t="shared" si="51"/>
        <v>0</v>
      </c>
      <c r="J92" s="135">
        <f t="shared" si="51"/>
        <v>0</v>
      </c>
      <c r="K92" s="135">
        <f t="shared" si="51"/>
        <v>0</v>
      </c>
      <c r="L92" s="135">
        <f t="shared" si="51"/>
        <v>0</v>
      </c>
      <c r="M92" s="135">
        <f t="shared" si="51"/>
        <v>0</v>
      </c>
    </row>
    <row r="93" spans="1:13" s="43" customFormat="1" ht="18" customHeight="1">
      <c r="A93" s="151"/>
      <c r="B93" s="144" t="s">
        <v>485</v>
      </c>
      <c r="C93" s="150"/>
      <c r="D93" s="86" t="s">
        <v>509</v>
      </c>
      <c r="E93" s="135">
        <f t="shared" si="51"/>
        <v>255</v>
      </c>
      <c r="F93" s="135">
        <f t="shared" si="51"/>
        <v>0</v>
      </c>
      <c r="G93" s="135">
        <f t="shared" si="51"/>
        <v>0</v>
      </c>
      <c r="H93" s="135">
        <f t="shared" si="51"/>
        <v>0</v>
      </c>
      <c r="I93" s="135">
        <f t="shared" si="51"/>
        <v>0</v>
      </c>
      <c r="J93" s="135">
        <f t="shared" si="51"/>
        <v>0</v>
      </c>
      <c r="K93" s="135">
        <f t="shared" si="51"/>
        <v>0</v>
      </c>
      <c r="L93" s="135">
        <f t="shared" si="51"/>
        <v>0</v>
      </c>
      <c r="M93" s="135">
        <f t="shared" si="51"/>
        <v>0</v>
      </c>
    </row>
    <row r="94" spans="1:13" s="43" customFormat="1" ht="18" customHeight="1">
      <c r="A94" s="151"/>
      <c r="B94" s="144" t="s">
        <v>417</v>
      </c>
      <c r="C94" s="144"/>
      <c r="D94" s="86" t="s">
        <v>418</v>
      </c>
      <c r="E94" s="135">
        <f t="shared" si="51"/>
        <v>0</v>
      </c>
      <c r="F94" s="135">
        <f t="shared" si="51"/>
        <v>0</v>
      </c>
      <c r="G94" s="135">
        <f t="shared" si="51"/>
        <v>0</v>
      </c>
      <c r="H94" s="135">
        <f t="shared" si="51"/>
        <v>0</v>
      </c>
      <c r="I94" s="135">
        <f t="shared" si="51"/>
        <v>0</v>
      </c>
      <c r="J94" s="135">
        <f t="shared" si="51"/>
        <v>0</v>
      </c>
      <c r="K94" s="135">
        <f t="shared" si="51"/>
        <v>0</v>
      </c>
      <c r="L94" s="135">
        <f t="shared" si="51"/>
        <v>0</v>
      </c>
      <c r="M94" s="135">
        <f t="shared" si="51"/>
        <v>0</v>
      </c>
    </row>
    <row r="95" spans="1:13" s="43" customFormat="1" ht="18" customHeight="1">
      <c r="A95" s="151"/>
      <c r="B95" s="144" t="s">
        <v>419</v>
      </c>
      <c r="C95" s="150"/>
      <c r="D95" s="86" t="s">
        <v>508</v>
      </c>
      <c r="E95" s="135">
        <f>E96+E97</f>
        <v>2868</v>
      </c>
      <c r="F95" s="135">
        <f t="shared" ref="F95:M95" si="52">F96+F97</f>
        <v>0</v>
      </c>
      <c r="G95" s="135">
        <f t="shared" si="52"/>
        <v>0</v>
      </c>
      <c r="H95" s="135">
        <f t="shared" si="52"/>
        <v>0</v>
      </c>
      <c r="I95" s="135">
        <f t="shared" si="52"/>
        <v>0</v>
      </c>
      <c r="J95" s="135">
        <f t="shared" si="52"/>
        <v>0</v>
      </c>
      <c r="K95" s="135">
        <f t="shared" si="52"/>
        <v>0</v>
      </c>
      <c r="L95" s="135">
        <f t="shared" si="52"/>
        <v>0</v>
      </c>
      <c r="M95" s="135">
        <f t="shared" si="52"/>
        <v>0</v>
      </c>
    </row>
    <row r="96" spans="1:13" s="43" customFormat="1" ht="18" customHeight="1">
      <c r="A96" s="151"/>
      <c r="B96" s="144"/>
      <c r="C96" s="141" t="s">
        <v>42</v>
      </c>
      <c r="D96" s="86" t="s">
        <v>170</v>
      </c>
      <c r="E96" s="135">
        <f t="shared" ref="E96:M97" si="53">E253+E398</f>
        <v>500</v>
      </c>
      <c r="F96" s="135">
        <f t="shared" si="53"/>
        <v>0</v>
      </c>
      <c r="G96" s="135">
        <f t="shared" si="53"/>
        <v>0</v>
      </c>
      <c r="H96" s="135">
        <f t="shared" si="53"/>
        <v>0</v>
      </c>
      <c r="I96" s="135">
        <f t="shared" si="53"/>
        <v>0</v>
      </c>
      <c r="J96" s="135">
        <f t="shared" si="53"/>
        <v>0</v>
      </c>
      <c r="K96" s="135">
        <f t="shared" si="53"/>
        <v>0</v>
      </c>
      <c r="L96" s="135">
        <f t="shared" si="53"/>
        <v>0</v>
      </c>
      <c r="M96" s="135">
        <f t="shared" si="53"/>
        <v>0</v>
      </c>
    </row>
    <row r="97" spans="1:13" s="43" customFormat="1" ht="18" customHeight="1">
      <c r="A97" s="151"/>
      <c r="B97" s="144"/>
      <c r="C97" s="141" t="s">
        <v>169</v>
      </c>
      <c r="D97" s="86" t="s">
        <v>171</v>
      </c>
      <c r="E97" s="135">
        <f t="shared" si="53"/>
        <v>2368</v>
      </c>
      <c r="F97" s="135">
        <f t="shared" si="53"/>
        <v>0</v>
      </c>
      <c r="G97" s="135">
        <f t="shared" si="53"/>
        <v>0</v>
      </c>
      <c r="H97" s="135">
        <f t="shared" si="53"/>
        <v>0</v>
      </c>
      <c r="I97" s="135">
        <f t="shared" si="53"/>
        <v>0</v>
      </c>
      <c r="J97" s="135">
        <f t="shared" si="53"/>
        <v>0</v>
      </c>
      <c r="K97" s="135">
        <f t="shared" si="53"/>
        <v>0</v>
      </c>
      <c r="L97" s="135">
        <f t="shared" si="53"/>
        <v>0</v>
      </c>
      <c r="M97" s="135">
        <f t="shared" si="53"/>
        <v>0</v>
      </c>
    </row>
    <row r="98" spans="1:13" s="43" customFormat="1" ht="26.25" customHeight="1">
      <c r="A98" s="145"/>
      <c r="B98" s="402" t="s">
        <v>490</v>
      </c>
      <c r="C98" s="402"/>
      <c r="D98" s="86" t="s">
        <v>106</v>
      </c>
      <c r="E98" s="135">
        <f>E99</f>
        <v>43863</v>
      </c>
      <c r="F98" s="135">
        <f t="shared" ref="F98:M98" si="54">F99</f>
        <v>0</v>
      </c>
      <c r="G98" s="135">
        <f t="shared" si="54"/>
        <v>0</v>
      </c>
      <c r="H98" s="135">
        <f t="shared" si="54"/>
        <v>0</v>
      </c>
      <c r="I98" s="135">
        <f t="shared" si="54"/>
        <v>0</v>
      </c>
      <c r="J98" s="135">
        <f t="shared" si="54"/>
        <v>0</v>
      </c>
      <c r="K98" s="135">
        <f t="shared" si="54"/>
        <v>0</v>
      </c>
      <c r="L98" s="135">
        <f t="shared" si="54"/>
        <v>0</v>
      </c>
      <c r="M98" s="135">
        <f t="shared" si="54"/>
        <v>0</v>
      </c>
    </row>
    <row r="99" spans="1:13" s="43" customFormat="1" ht="18" customHeight="1">
      <c r="A99" s="145"/>
      <c r="B99" s="140"/>
      <c r="C99" s="150" t="s">
        <v>488</v>
      </c>
      <c r="D99" s="86" t="s">
        <v>489</v>
      </c>
      <c r="E99" s="135">
        <f>E256+E401</f>
        <v>43863</v>
      </c>
      <c r="F99" s="135">
        <f t="shared" ref="F99:M99" si="55">F256+F401</f>
        <v>0</v>
      </c>
      <c r="G99" s="135">
        <f t="shared" si="55"/>
        <v>0</v>
      </c>
      <c r="H99" s="135">
        <f t="shared" si="55"/>
        <v>0</v>
      </c>
      <c r="I99" s="135">
        <f t="shared" si="55"/>
        <v>0</v>
      </c>
      <c r="J99" s="135">
        <f t="shared" si="55"/>
        <v>0</v>
      </c>
      <c r="K99" s="135">
        <f t="shared" si="55"/>
        <v>0</v>
      </c>
      <c r="L99" s="135">
        <f t="shared" si="55"/>
        <v>0</v>
      </c>
      <c r="M99" s="135">
        <f t="shared" si="55"/>
        <v>0</v>
      </c>
    </row>
    <row r="100" spans="1:13" s="43" customFormat="1" ht="29.25" customHeight="1">
      <c r="A100" s="347" t="s">
        <v>82</v>
      </c>
      <c r="B100" s="348"/>
      <c r="C100" s="348"/>
      <c r="D100" s="51"/>
      <c r="E100" s="135"/>
      <c r="F100" s="135"/>
      <c r="G100" s="135"/>
      <c r="H100" s="135"/>
      <c r="I100" s="135"/>
      <c r="J100" s="135"/>
      <c r="K100" s="135"/>
      <c r="L100" s="135"/>
      <c r="M100" s="135"/>
    </row>
    <row r="101" spans="1:13" s="43" customFormat="1" ht="26.45" customHeight="1">
      <c r="A101" s="347" t="s">
        <v>202</v>
      </c>
      <c r="B101" s="348"/>
      <c r="C101" s="348"/>
      <c r="D101" s="51" t="s">
        <v>510</v>
      </c>
      <c r="E101" s="135">
        <f>E103+E106+E109+E110+E111</f>
        <v>196684</v>
      </c>
      <c r="F101" s="135">
        <f t="shared" ref="F101:M101" si="56">F103+F106+F109+F110+F111</f>
        <v>0</v>
      </c>
      <c r="G101" s="135">
        <f t="shared" si="56"/>
        <v>0</v>
      </c>
      <c r="H101" s="135">
        <f t="shared" si="56"/>
        <v>0</v>
      </c>
      <c r="I101" s="135">
        <f t="shared" si="56"/>
        <v>0</v>
      </c>
      <c r="J101" s="135">
        <f t="shared" si="56"/>
        <v>0</v>
      </c>
      <c r="K101" s="135">
        <f t="shared" si="56"/>
        <v>0</v>
      </c>
      <c r="L101" s="135">
        <f t="shared" si="56"/>
        <v>0</v>
      </c>
      <c r="M101" s="135">
        <f t="shared" si="56"/>
        <v>0</v>
      </c>
    </row>
    <row r="102" spans="1:13" s="43" customFormat="1" ht="18" customHeight="1">
      <c r="A102" s="136" t="s">
        <v>804</v>
      </c>
      <c r="B102" s="137"/>
      <c r="C102" s="138"/>
      <c r="D102" s="86"/>
      <c r="E102" s="135"/>
      <c r="F102" s="135"/>
      <c r="G102" s="135"/>
      <c r="H102" s="135"/>
      <c r="I102" s="135"/>
      <c r="J102" s="135"/>
      <c r="K102" s="135"/>
      <c r="L102" s="135"/>
      <c r="M102" s="135"/>
    </row>
    <row r="103" spans="1:13" s="43" customFormat="1" ht="18" customHeight="1">
      <c r="A103" s="151"/>
      <c r="B103" s="140" t="s">
        <v>113</v>
      </c>
      <c r="C103" s="72"/>
      <c r="D103" s="86" t="s">
        <v>512</v>
      </c>
      <c r="E103" s="135">
        <f>E104+E105</f>
        <v>0</v>
      </c>
      <c r="F103" s="135">
        <f t="shared" ref="F103:M103" si="57">F104+F105</f>
        <v>0</v>
      </c>
      <c r="G103" s="135">
        <f t="shared" si="57"/>
        <v>0</v>
      </c>
      <c r="H103" s="135">
        <f t="shared" si="57"/>
        <v>0</v>
      </c>
      <c r="I103" s="135">
        <f t="shared" si="57"/>
        <v>0</v>
      </c>
      <c r="J103" s="135">
        <f t="shared" si="57"/>
        <v>0</v>
      </c>
      <c r="K103" s="135">
        <f t="shared" si="57"/>
        <v>0</v>
      </c>
      <c r="L103" s="135">
        <f t="shared" si="57"/>
        <v>0</v>
      </c>
      <c r="M103" s="135">
        <f t="shared" si="57"/>
        <v>0</v>
      </c>
    </row>
    <row r="104" spans="1:13" s="43" customFormat="1" ht="18" customHeight="1">
      <c r="A104" s="151"/>
      <c r="B104" s="140"/>
      <c r="C104" s="150" t="s">
        <v>526</v>
      </c>
      <c r="D104" s="86" t="s">
        <v>998</v>
      </c>
      <c r="E104" s="135"/>
      <c r="F104" s="135"/>
      <c r="G104" s="135"/>
      <c r="H104" s="135"/>
      <c r="I104" s="135"/>
      <c r="J104" s="135"/>
      <c r="K104" s="135"/>
      <c r="L104" s="135"/>
      <c r="M104" s="135"/>
    </row>
    <row r="105" spans="1:13" s="43" customFormat="1" ht="18" customHeight="1">
      <c r="A105" s="151"/>
      <c r="B105" s="140"/>
      <c r="C105" s="143" t="s">
        <v>87</v>
      </c>
      <c r="D105" s="86" t="s">
        <v>999</v>
      </c>
      <c r="E105" s="135"/>
      <c r="F105" s="135"/>
      <c r="G105" s="135"/>
      <c r="H105" s="135"/>
      <c r="I105" s="135"/>
      <c r="J105" s="135"/>
      <c r="K105" s="135"/>
      <c r="L105" s="135"/>
      <c r="M105" s="135"/>
    </row>
    <row r="106" spans="1:13" s="43" customFormat="1" ht="30" customHeight="1">
      <c r="A106" s="151"/>
      <c r="B106" s="402" t="s">
        <v>198</v>
      </c>
      <c r="C106" s="402"/>
      <c r="D106" s="86" t="s">
        <v>513</v>
      </c>
      <c r="E106" s="135">
        <f>E107+E108</f>
        <v>0</v>
      </c>
      <c r="F106" s="135">
        <f t="shared" ref="F106:M106" si="58">F107+F108</f>
        <v>0</v>
      </c>
      <c r="G106" s="135">
        <f t="shared" si="58"/>
        <v>0</v>
      </c>
      <c r="H106" s="135">
        <f t="shared" si="58"/>
        <v>0</v>
      </c>
      <c r="I106" s="135">
        <f t="shared" si="58"/>
        <v>0</v>
      </c>
      <c r="J106" s="135">
        <f t="shared" si="58"/>
        <v>0</v>
      </c>
      <c r="K106" s="135">
        <f t="shared" si="58"/>
        <v>0</v>
      </c>
      <c r="L106" s="135">
        <f t="shared" si="58"/>
        <v>0</v>
      </c>
      <c r="M106" s="135">
        <f t="shared" si="58"/>
        <v>0</v>
      </c>
    </row>
    <row r="107" spans="1:13" s="43" customFormat="1" ht="18" customHeight="1">
      <c r="A107" s="151"/>
      <c r="B107" s="144"/>
      <c r="C107" s="141" t="s">
        <v>88</v>
      </c>
      <c r="D107" s="86" t="s">
        <v>1000</v>
      </c>
      <c r="E107" s="135"/>
      <c r="F107" s="135"/>
      <c r="G107" s="135"/>
      <c r="H107" s="135"/>
      <c r="I107" s="135"/>
      <c r="J107" s="135"/>
      <c r="K107" s="135"/>
      <c r="L107" s="135"/>
      <c r="M107" s="135"/>
    </row>
    <row r="108" spans="1:13" s="43" customFormat="1" ht="18" customHeight="1">
      <c r="A108" s="151"/>
      <c r="B108" s="144"/>
      <c r="C108" s="141" t="s">
        <v>89</v>
      </c>
      <c r="D108" s="86" t="s">
        <v>1001</v>
      </c>
      <c r="E108" s="135"/>
      <c r="F108" s="135"/>
      <c r="G108" s="135"/>
      <c r="H108" s="135"/>
      <c r="I108" s="135"/>
      <c r="J108" s="135"/>
      <c r="K108" s="135"/>
      <c r="L108" s="135"/>
      <c r="M108" s="135"/>
    </row>
    <row r="109" spans="1:13" s="43" customFormat="1" ht="18" customHeight="1">
      <c r="A109" s="151"/>
      <c r="B109" s="140" t="s">
        <v>342</v>
      </c>
      <c r="C109" s="141"/>
      <c r="D109" s="86" t="s">
        <v>514</v>
      </c>
      <c r="E109" s="135">
        <f>E266+E411</f>
        <v>53386</v>
      </c>
      <c r="F109" s="135">
        <f t="shared" ref="F109:M109" si="59">F266+F411</f>
        <v>0</v>
      </c>
      <c r="G109" s="135">
        <f t="shared" si="59"/>
        <v>0</v>
      </c>
      <c r="H109" s="135">
        <f t="shared" si="59"/>
        <v>0</v>
      </c>
      <c r="I109" s="135">
        <f t="shared" si="59"/>
        <v>0</v>
      </c>
      <c r="J109" s="135">
        <f t="shared" si="59"/>
        <v>0</v>
      </c>
      <c r="K109" s="135">
        <f t="shared" si="59"/>
        <v>0</v>
      </c>
      <c r="L109" s="135">
        <f t="shared" si="59"/>
        <v>0</v>
      </c>
      <c r="M109" s="135">
        <f t="shared" si="59"/>
        <v>0</v>
      </c>
    </row>
    <row r="110" spans="1:13" s="43" customFormat="1" ht="18" customHeight="1">
      <c r="A110" s="151"/>
      <c r="B110" s="140" t="s">
        <v>823</v>
      </c>
      <c r="C110" s="141"/>
      <c r="D110" s="86" t="s">
        <v>515</v>
      </c>
      <c r="E110" s="135"/>
      <c r="F110" s="135"/>
      <c r="G110" s="135"/>
      <c r="H110" s="135"/>
      <c r="I110" s="135"/>
      <c r="J110" s="135"/>
      <c r="K110" s="135"/>
      <c r="L110" s="135"/>
      <c r="M110" s="135"/>
    </row>
    <row r="111" spans="1:13" s="43" customFormat="1" ht="18" customHeight="1">
      <c r="A111" s="151"/>
      <c r="B111" s="140" t="s">
        <v>192</v>
      </c>
      <c r="C111" s="72"/>
      <c r="D111" s="86" t="s">
        <v>516</v>
      </c>
      <c r="E111" s="135">
        <f>E268+E413</f>
        <v>143298</v>
      </c>
      <c r="F111" s="135">
        <f t="shared" ref="F111:M111" si="60">F268+F413</f>
        <v>0</v>
      </c>
      <c r="G111" s="135">
        <f t="shared" si="60"/>
        <v>0</v>
      </c>
      <c r="H111" s="135">
        <f t="shared" si="60"/>
        <v>0</v>
      </c>
      <c r="I111" s="135">
        <f t="shared" si="60"/>
        <v>0</v>
      </c>
      <c r="J111" s="135">
        <f t="shared" si="60"/>
        <v>0</v>
      </c>
      <c r="K111" s="135">
        <f t="shared" si="60"/>
        <v>0</v>
      </c>
      <c r="L111" s="135">
        <f t="shared" si="60"/>
        <v>0</v>
      </c>
      <c r="M111" s="135">
        <f t="shared" si="60"/>
        <v>0</v>
      </c>
    </row>
    <row r="112" spans="1:13" s="43" customFormat="1" ht="18" customHeight="1">
      <c r="A112" s="78" t="s">
        <v>80</v>
      </c>
      <c r="B112" s="144"/>
      <c r="C112" s="72"/>
      <c r="D112" s="51" t="s">
        <v>511</v>
      </c>
      <c r="E112" s="135">
        <f>E114+E115+E118+E119</f>
        <v>102307</v>
      </c>
      <c r="F112" s="135">
        <f t="shared" ref="F112:M112" si="61">F114+F115+F118+F119</f>
        <v>0</v>
      </c>
      <c r="G112" s="135">
        <f t="shared" si="61"/>
        <v>0</v>
      </c>
      <c r="H112" s="135">
        <f t="shared" si="61"/>
        <v>0</v>
      </c>
      <c r="I112" s="135">
        <f t="shared" si="61"/>
        <v>0</v>
      </c>
      <c r="J112" s="135">
        <f t="shared" si="61"/>
        <v>0</v>
      </c>
      <c r="K112" s="135">
        <f t="shared" si="61"/>
        <v>0</v>
      </c>
      <c r="L112" s="135">
        <f t="shared" si="61"/>
        <v>0</v>
      </c>
      <c r="M112" s="135">
        <f t="shared" si="61"/>
        <v>0</v>
      </c>
    </row>
    <row r="113" spans="1:13" s="43" customFormat="1" ht="18" customHeight="1">
      <c r="A113" s="136" t="s">
        <v>804</v>
      </c>
      <c r="B113" s="137"/>
      <c r="C113" s="138"/>
      <c r="D113" s="86"/>
      <c r="E113" s="135"/>
      <c r="F113" s="135"/>
      <c r="G113" s="135"/>
      <c r="H113" s="135"/>
      <c r="I113" s="135"/>
      <c r="J113" s="135"/>
      <c r="K113" s="135"/>
      <c r="L113" s="135"/>
      <c r="M113" s="135"/>
    </row>
    <row r="114" spans="1:13" s="43" customFormat="1" ht="18" customHeight="1">
      <c r="A114" s="136"/>
      <c r="B114" s="153" t="s">
        <v>172</v>
      </c>
      <c r="C114" s="138"/>
      <c r="D114" s="86" t="s">
        <v>173</v>
      </c>
      <c r="E114" s="135">
        <f>E271+E416</f>
        <v>50</v>
      </c>
      <c r="F114" s="135">
        <f t="shared" ref="F114:M114" si="62">F271+F416</f>
        <v>0</v>
      </c>
      <c r="G114" s="135">
        <f t="shared" si="62"/>
        <v>0</v>
      </c>
      <c r="H114" s="135">
        <f t="shared" si="62"/>
        <v>0</v>
      </c>
      <c r="I114" s="135">
        <f t="shared" si="62"/>
        <v>0</v>
      </c>
      <c r="J114" s="135">
        <f t="shared" si="62"/>
        <v>0</v>
      </c>
      <c r="K114" s="135">
        <f t="shared" si="62"/>
        <v>0</v>
      </c>
      <c r="L114" s="135">
        <f t="shared" si="62"/>
        <v>0</v>
      </c>
      <c r="M114" s="135">
        <f t="shared" si="62"/>
        <v>0</v>
      </c>
    </row>
    <row r="115" spans="1:13" s="43" customFormat="1" ht="18" customHeight="1">
      <c r="A115" s="151"/>
      <c r="B115" s="140" t="s">
        <v>646</v>
      </c>
      <c r="C115" s="141"/>
      <c r="D115" s="86" t="s">
        <v>517</v>
      </c>
      <c r="E115" s="135">
        <f>E116+E117</f>
        <v>84583</v>
      </c>
      <c r="F115" s="135">
        <f t="shared" ref="F115:M115" si="63">F116+F117</f>
        <v>0</v>
      </c>
      <c r="G115" s="135">
        <f t="shared" si="63"/>
        <v>0</v>
      </c>
      <c r="H115" s="135">
        <f t="shared" si="63"/>
        <v>0</v>
      </c>
      <c r="I115" s="135">
        <f t="shared" si="63"/>
        <v>0</v>
      </c>
      <c r="J115" s="135">
        <f t="shared" si="63"/>
        <v>0</v>
      </c>
      <c r="K115" s="135">
        <f t="shared" si="63"/>
        <v>0</v>
      </c>
      <c r="L115" s="135">
        <f t="shared" si="63"/>
        <v>0</v>
      </c>
      <c r="M115" s="135">
        <f t="shared" si="63"/>
        <v>0</v>
      </c>
    </row>
    <row r="116" spans="1:13" s="43" customFormat="1" ht="18" customHeight="1">
      <c r="A116" s="151"/>
      <c r="B116" s="140"/>
      <c r="C116" s="141" t="s">
        <v>90</v>
      </c>
      <c r="D116" s="86" t="s">
        <v>1002</v>
      </c>
      <c r="E116" s="135">
        <f t="shared" ref="E116:M119" si="64">E273+E418</f>
        <v>84583</v>
      </c>
      <c r="F116" s="135">
        <f t="shared" si="64"/>
        <v>0</v>
      </c>
      <c r="G116" s="135">
        <f t="shared" si="64"/>
        <v>0</v>
      </c>
      <c r="H116" s="135">
        <f t="shared" si="64"/>
        <v>0</v>
      </c>
      <c r="I116" s="135">
        <f t="shared" si="64"/>
        <v>0</v>
      </c>
      <c r="J116" s="135">
        <f t="shared" si="64"/>
        <v>0</v>
      </c>
      <c r="K116" s="135">
        <f t="shared" si="64"/>
        <v>0</v>
      </c>
      <c r="L116" s="135">
        <f t="shared" si="64"/>
        <v>0</v>
      </c>
      <c r="M116" s="135">
        <f t="shared" si="64"/>
        <v>0</v>
      </c>
    </row>
    <row r="117" spans="1:13" s="43" customFormat="1" ht="18" customHeight="1">
      <c r="A117" s="151"/>
      <c r="B117" s="140"/>
      <c r="C117" s="141" t="s">
        <v>997</v>
      </c>
      <c r="D117" s="86" t="s">
        <v>290</v>
      </c>
      <c r="E117" s="135">
        <f t="shared" si="64"/>
        <v>0</v>
      </c>
      <c r="F117" s="135">
        <f t="shared" si="64"/>
        <v>0</v>
      </c>
      <c r="G117" s="135">
        <f t="shared" si="64"/>
        <v>0</v>
      </c>
      <c r="H117" s="135">
        <f t="shared" si="64"/>
        <v>0</v>
      </c>
      <c r="I117" s="135">
        <f t="shared" si="64"/>
        <v>0</v>
      </c>
      <c r="J117" s="135">
        <f t="shared" si="64"/>
        <v>0</v>
      </c>
      <c r="K117" s="135">
        <f t="shared" si="64"/>
        <v>0</v>
      </c>
      <c r="L117" s="135">
        <f t="shared" si="64"/>
        <v>0</v>
      </c>
      <c r="M117" s="135">
        <f t="shared" si="64"/>
        <v>0</v>
      </c>
    </row>
    <row r="118" spans="1:13" s="43" customFormat="1" ht="18" customHeight="1">
      <c r="A118" s="151"/>
      <c r="B118" s="140" t="s">
        <v>518</v>
      </c>
      <c r="C118" s="141"/>
      <c r="D118" s="86" t="s">
        <v>519</v>
      </c>
      <c r="E118" s="135">
        <f t="shared" si="64"/>
        <v>16724</v>
      </c>
      <c r="F118" s="135">
        <f t="shared" si="64"/>
        <v>0</v>
      </c>
      <c r="G118" s="135">
        <f t="shared" si="64"/>
        <v>0</v>
      </c>
      <c r="H118" s="135">
        <f t="shared" si="64"/>
        <v>0</v>
      </c>
      <c r="I118" s="135">
        <f t="shared" si="64"/>
        <v>0</v>
      </c>
      <c r="J118" s="135">
        <f t="shared" si="64"/>
        <v>0</v>
      </c>
      <c r="K118" s="135">
        <f t="shared" si="64"/>
        <v>0</v>
      </c>
      <c r="L118" s="135">
        <f t="shared" si="64"/>
        <v>0</v>
      </c>
      <c r="M118" s="135">
        <f t="shared" si="64"/>
        <v>0</v>
      </c>
    </row>
    <row r="119" spans="1:13" s="43" customFormat="1" ht="18" customHeight="1">
      <c r="A119" s="151"/>
      <c r="B119" s="140" t="s">
        <v>78</v>
      </c>
      <c r="C119" s="141"/>
      <c r="D119" s="86" t="s">
        <v>79</v>
      </c>
      <c r="E119" s="135">
        <f t="shared" si="64"/>
        <v>950</v>
      </c>
      <c r="F119" s="135">
        <f t="shared" si="64"/>
        <v>0</v>
      </c>
      <c r="G119" s="135">
        <f t="shared" si="64"/>
        <v>0</v>
      </c>
      <c r="H119" s="135">
        <f t="shared" si="64"/>
        <v>0</v>
      </c>
      <c r="I119" s="135">
        <f t="shared" si="64"/>
        <v>0</v>
      </c>
      <c r="J119" s="135">
        <f t="shared" si="64"/>
        <v>0</v>
      </c>
      <c r="K119" s="135">
        <f t="shared" si="64"/>
        <v>0</v>
      </c>
      <c r="L119" s="135">
        <f t="shared" si="64"/>
        <v>0</v>
      </c>
      <c r="M119" s="135">
        <f t="shared" si="64"/>
        <v>0</v>
      </c>
    </row>
    <row r="120" spans="1:13" s="43" customFormat="1" ht="29.25" customHeight="1">
      <c r="A120" s="347" t="s">
        <v>507</v>
      </c>
      <c r="B120" s="348"/>
      <c r="C120" s="348"/>
      <c r="D120" s="51" t="s">
        <v>520</v>
      </c>
      <c r="E120" s="135">
        <f>E121+E130+E135+E142+E154</f>
        <v>491713</v>
      </c>
      <c r="F120" s="135">
        <f t="shared" ref="F120:M120" si="65">F121+F130+F135+F142+F154</f>
        <v>242261</v>
      </c>
      <c r="G120" s="135">
        <f t="shared" si="65"/>
        <v>0</v>
      </c>
      <c r="H120" s="135">
        <f t="shared" si="65"/>
        <v>0</v>
      </c>
      <c r="I120" s="135">
        <f t="shared" si="65"/>
        <v>0</v>
      </c>
      <c r="J120" s="135">
        <f t="shared" si="65"/>
        <v>0</v>
      </c>
      <c r="K120" s="135">
        <f t="shared" si="65"/>
        <v>0</v>
      </c>
      <c r="L120" s="135">
        <f t="shared" si="65"/>
        <v>0</v>
      </c>
      <c r="M120" s="135">
        <f t="shared" si="65"/>
        <v>0</v>
      </c>
    </row>
    <row r="121" spans="1:13" s="43" customFormat="1" ht="27.75" customHeight="1">
      <c r="A121" s="347" t="s">
        <v>841</v>
      </c>
      <c r="B121" s="348"/>
      <c r="C121" s="348"/>
      <c r="D121" s="51" t="s">
        <v>121</v>
      </c>
      <c r="E121" s="135">
        <f>E123+E128</f>
        <v>4064</v>
      </c>
      <c r="F121" s="135">
        <f t="shared" ref="F121:M121" si="66">F123+F128</f>
        <v>4064</v>
      </c>
      <c r="G121" s="135">
        <f t="shared" si="66"/>
        <v>0</v>
      </c>
      <c r="H121" s="135">
        <f t="shared" si="66"/>
        <v>0</v>
      </c>
      <c r="I121" s="135">
        <f t="shared" si="66"/>
        <v>0</v>
      </c>
      <c r="J121" s="135">
        <f t="shared" si="66"/>
        <v>0</v>
      </c>
      <c r="K121" s="135">
        <f t="shared" si="66"/>
        <v>0</v>
      </c>
      <c r="L121" s="135">
        <f t="shared" si="66"/>
        <v>0</v>
      </c>
      <c r="M121" s="135">
        <f t="shared" si="66"/>
        <v>0</v>
      </c>
    </row>
    <row r="122" spans="1:13" s="43" customFormat="1" ht="15.75" customHeight="1">
      <c r="A122" s="136" t="s">
        <v>804</v>
      </c>
      <c r="B122" s="137"/>
      <c r="C122" s="138"/>
      <c r="D122" s="86"/>
      <c r="E122" s="135"/>
      <c r="F122" s="135"/>
      <c r="G122" s="135"/>
      <c r="H122" s="135"/>
      <c r="I122" s="135"/>
      <c r="J122" s="135"/>
      <c r="K122" s="135"/>
      <c r="L122" s="135"/>
      <c r="M122" s="135"/>
    </row>
    <row r="123" spans="1:13" s="43" customFormat="1" ht="32.450000000000003" customHeight="1">
      <c r="A123" s="151"/>
      <c r="B123" s="457" t="s">
        <v>329</v>
      </c>
      <c r="C123" s="457"/>
      <c r="D123" s="86" t="s">
        <v>327</v>
      </c>
      <c r="E123" s="135">
        <f>E124+E125+E126+E127</f>
        <v>4064</v>
      </c>
      <c r="F123" s="135">
        <f t="shared" ref="F123:M123" si="67">F124+F125+F126+F127</f>
        <v>4064</v>
      </c>
      <c r="G123" s="135">
        <f t="shared" si="67"/>
        <v>0</v>
      </c>
      <c r="H123" s="135">
        <f t="shared" si="67"/>
        <v>0</v>
      </c>
      <c r="I123" s="135">
        <f t="shared" si="67"/>
        <v>0</v>
      </c>
      <c r="J123" s="135">
        <f t="shared" si="67"/>
        <v>0</v>
      </c>
      <c r="K123" s="135">
        <f t="shared" si="67"/>
        <v>0</v>
      </c>
      <c r="L123" s="135">
        <f t="shared" si="67"/>
        <v>0</v>
      </c>
      <c r="M123" s="135">
        <f t="shared" si="67"/>
        <v>0</v>
      </c>
    </row>
    <row r="124" spans="1:13" s="43" customFormat="1" ht="18" customHeight="1">
      <c r="A124" s="151"/>
      <c r="B124" s="140"/>
      <c r="C124" s="141" t="s">
        <v>678</v>
      </c>
      <c r="D124" s="86" t="s">
        <v>318</v>
      </c>
      <c r="E124" s="135">
        <f>E281+E426</f>
        <v>0</v>
      </c>
      <c r="F124" s="135">
        <f t="shared" ref="F124:M124" si="68">F281+F426</f>
        <v>0</v>
      </c>
      <c r="G124" s="135">
        <f t="shared" si="68"/>
        <v>0</v>
      </c>
      <c r="H124" s="135">
        <f t="shared" si="68"/>
        <v>0</v>
      </c>
      <c r="I124" s="135">
        <f t="shared" si="68"/>
        <v>0</v>
      </c>
      <c r="J124" s="135">
        <f t="shared" si="68"/>
        <v>0</v>
      </c>
      <c r="K124" s="135">
        <f t="shared" si="68"/>
        <v>0</v>
      </c>
      <c r="L124" s="135">
        <f t="shared" si="68"/>
        <v>0</v>
      </c>
      <c r="M124" s="135">
        <f t="shared" si="68"/>
        <v>0</v>
      </c>
    </row>
    <row r="125" spans="1:13" s="43" customFormat="1" ht="18" customHeight="1">
      <c r="A125" s="151"/>
      <c r="B125" s="140"/>
      <c r="C125" s="141" t="s">
        <v>420</v>
      </c>
      <c r="D125" s="86" t="s">
        <v>206</v>
      </c>
      <c r="E125" s="135">
        <f t="shared" ref="E125:M127" si="69">E282+E427</f>
        <v>0</v>
      </c>
      <c r="F125" s="135">
        <f t="shared" si="69"/>
        <v>0</v>
      </c>
      <c r="G125" s="135">
        <f t="shared" si="69"/>
        <v>0</v>
      </c>
      <c r="H125" s="135">
        <f t="shared" si="69"/>
        <v>0</v>
      </c>
      <c r="I125" s="135">
        <f t="shared" si="69"/>
        <v>0</v>
      </c>
      <c r="J125" s="135">
        <f t="shared" si="69"/>
        <v>0</v>
      </c>
      <c r="K125" s="135">
        <f t="shared" si="69"/>
        <v>0</v>
      </c>
      <c r="L125" s="135">
        <f t="shared" si="69"/>
        <v>0</v>
      </c>
      <c r="M125" s="135">
        <f t="shared" si="69"/>
        <v>0</v>
      </c>
    </row>
    <row r="126" spans="1:13" s="43" customFormat="1" ht="18" customHeight="1">
      <c r="A126" s="151"/>
      <c r="B126" s="140"/>
      <c r="C126" s="141" t="s">
        <v>316</v>
      </c>
      <c r="D126" s="86" t="s">
        <v>319</v>
      </c>
      <c r="E126" s="135">
        <f t="shared" si="69"/>
        <v>4064</v>
      </c>
      <c r="F126" s="135">
        <f t="shared" si="69"/>
        <v>4064</v>
      </c>
      <c r="G126" s="135">
        <f t="shared" si="69"/>
        <v>0</v>
      </c>
      <c r="H126" s="135">
        <f t="shared" si="69"/>
        <v>0</v>
      </c>
      <c r="I126" s="135">
        <f t="shared" si="69"/>
        <v>0</v>
      </c>
      <c r="J126" s="135">
        <f t="shared" si="69"/>
        <v>0</v>
      </c>
      <c r="K126" s="135">
        <f t="shared" si="69"/>
        <v>0</v>
      </c>
      <c r="L126" s="135">
        <f t="shared" si="69"/>
        <v>0</v>
      </c>
      <c r="M126" s="135">
        <f t="shared" si="69"/>
        <v>0</v>
      </c>
    </row>
    <row r="127" spans="1:13" s="43" customFormat="1" ht="18" customHeight="1">
      <c r="A127" s="151"/>
      <c r="B127" s="140"/>
      <c r="C127" s="150" t="s">
        <v>317</v>
      </c>
      <c r="D127" s="86" t="s">
        <v>320</v>
      </c>
      <c r="E127" s="135">
        <f t="shared" si="69"/>
        <v>0</v>
      </c>
      <c r="F127" s="135">
        <f t="shared" si="69"/>
        <v>0</v>
      </c>
      <c r="G127" s="135">
        <f t="shared" si="69"/>
        <v>0</v>
      </c>
      <c r="H127" s="135">
        <f t="shared" si="69"/>
        <v>0</v>
      </c>
      <c r="I127" s="135">
        <f t="shared" si="69"/>
        <v>0</v>
      </c>
      <c r="J127" s="135">
        <f t="shared" si="69"/>
        <v>0</v>
      </c>
      <c r="K127" s="135">
        <f t="shared" si="69"/>
        <v>0</v>
      </c>
      <c r="L127" s="135">
        <f t="shared" si="69"/>
        <v>0</v>
      </c>
      <c r="M127" s="135">
        <f t="shared" si="69"/>
        <v>0</v>
      </c>
    </row>
    <row r="128" spans="1:13" s="43" customFormat="1" ht="18" customHeight="1">
      <c r="A128" s="151"/>
      <c r="B128" s="140" t="s">
        <v>842</v>
      </c>
      <c r="C128" s="150"/>
      <c r="D128" s="86" t="s">
        <v>838</v>
      </c>
      <c r="E128" s="135">
        <f>E129</f>
        <v>0</v>
      </c>
      <c r="F128" s="135">
        <f t="shared" ref="F128:M128" si="70">F129</f>
        <v>0</v>
      </c>
      <c r="G128" s="135">
        <f t="shared" si="70"/>
        <v>0</v>
      </c>
      <c r="H128" s="135">
        <f t="shared" si="70"/>
        <v>0</v>
      </c>
      <c r="I128" s="135">
        <f t="shared" si="70"/>
        <v>0</v>
      </c>
      <c r="J128" s="135">
        <f t="shared" si="70"/>
        <v>0</v>
      </c>
      <c r="K128" s="135">
        <f t="shared" si="70"/>
        <v>0</v>
      </c>
      <c r="L128" s="135">
        <f t="shared" si="70"/>
        <v>0</v>
      </c>
      <c r="M128" s="135">
        <f t="shared" si="70"/>
        <v>0</v>
      </c>
    </row>
    <row r="129" spans="1:13" s="43" customFormat="1" ht="18" customHeight="1">
      <c r="A129" s="151"/>
      <c r="B129" s="140"/>
      <c r="C129" s="150" t="s">
        <v>839</v>
      </c>
      <c r="D129" s="86" t="s">
        <v>840</v>
      </c>
      <c r="E129" s="135">
        <f>E286+E431</f>
        <v>0</v>
      </c>
      <c r="F129" s="135">
        <f t="shared" ref="F129:M129" si="71">F286+F431</f>
        <v>0</v>
      </c>
      <c r="G129" s="135">
        <f t="shared" si="71"/>
        <v>0</v>
      </c>
      <c r="H129" s="135">
        <f t="shared" si="71"/>
        <v>0</v>
      </c>
      <c r="I129" s="135">
        <f t="shared" si="71"/>
        <v>0</v>
      </c>
      <c r="J129" s="135">
        <f t="shared" si="71"/>
        <v>0</v>
      </c>
      <c r="K129" s="135">
        <f t="shared" si="71"/>
        <v>0</v>
      </c>
      <c r="L129" s="135">
        <f t="shared" si="71"/>
        <v>0</v>
      </c>
      <c r="M129" s="135">
        <f t="shared" si="71"/>
        <v>0</v>
      </c>
    </row>
    <row r="130" spans="1:13" s="43" customFormat="1" ht="18" customHeight="1">
      <c r="A130" s="78" t="s">
        <v>858</v>
      </c>
      <c r="B130" s="140"/>
      <c r="C130" s="72"/>
      <c r="D130" s="51" t="s">
        <v>54</v>
      </c>
      <c r="E130" s="135">
        <f>E132+E133+E134</f>
        <v>76280</v>
      </c>
      <c r="F130" s="135">
        <f t="shared" ref="F130:M130" si="72">F132+F133+F134</f>
        <v>1377</v>
      </c>
      <c r="G130" s="135">
        <f t="shared" si="72"/>
        <v>0</v>
      </c>
      <c r="H130" s="135">
        <f t="shared" si="72"/>
        <v>0</v>
      </c>
      <c r="I130" s="135">
        <f t="shared" si="72"/>
        <v>0</v>
      </c>
      <c r="J130" s="135">
        <f t="shared" si="72"/>
        <v>0</v>
      </c>
      <c r="K130" s="135">
        <f t="shared" si="72"/>
        <v>0</v>
      </c>
      <c r="L130" s="135">
        <f t="shared" si="72"/>
        <v>0</v>
      </c>
      <c r="M130" s="135">
        <f t="shared" si="72"/>
        <v>0</v>
      </c>
    </row>
    <row r="131" spans="1:13" s="43" customFormat="1" ht="18" customHeight="1">
      <c r="A131" s="136" t="s">
        <v>804</v>
      </c>
      <c r="B131" s="137"/>
      <c r="C131" s="138"/>
      <c r="D131" s="86"/>
      <c r="E131" s="135"/>
      <c r="F131" s="135"/>
      <c r="G131" s="135"/>
      <c r="H131" s="135"/>
      <c r="I131" s="135"/>
      <c r="J131" s="135"/>
      <c r="K131" s="135"/>
      <c r="L131" s="135"/>
      <c r="M131" s="135"/>
    </row>
    <row r="132" spans="1:13" s="43" customFormat="1" ht="18" customHeight="1">
      <c r="A132" s="78"/>
      <c r="B132" s="140" t="s">
        <v>843</v>
      </c>
      <c r="C132" s="150"/>
      <c r="D132" s="86" t="s">
        <v>368</v>
      </c>
      <c r="E132" s="135">
        <f>E287+E434</f>
        <v>76280</v>
      </c>
      <c r="F132" s="135">
        <f t="shared" ref="F132:M132" si="73">F287+F434</f>
        <v>1377</v>
      </c>
      <c r="G132" s="135">
        <f t="shared" si="73"/>
        <v>0</v>
      </c>
      <c r="H132" s="135">
        <f t="shared" si="73"/>
        <v>0</v>
      </c>
      <c r="I132" s="135">
        <f t="shared" si="73"/>
        <v>0</v>
      </c>
      <c r="J132" s="135">
        <f t="shared" si="73"/>
        <v>0</v>
      </c>
      <c r="K132" s="135">
        <f t="shared" si="73"/>
        <v>0</v>
      </c>
      <c r="L132" s="135">
        <f t="shared" si="73"/>
        <v>0</v>
      </c>
      <c r="M132" s="135">
        <f t="shared" si="73"/>
        <v>0</v>
      </c>
    </row>
    <row r="133" spans="1:13" s="43" customFormat="1" ht="18" customHeight="1">
      <c r="A133" s="78"/>
      <c r="B133" s="140" t="s">
        <v>844</v>
      </c>
      <c r="C133" s="150"/>
      <c r="D133" s="86" t="s">
        <v>207</v>
      </c>
      <c r="E133" s="135"/>
      <c r="F133" s="135"/>
      <c r="G133" s="135"/>
      <c r="H133" s="135"/>
      <c r="I133" s="135"/>
      <c r="J133" s="135"/>
      <c r="K133" s="135"/>
      <c r="L133" s="135"/>
      <c r="M133" s="135"/>
    </row>
    <row r="134" spans="1:13" s="43" customFormat="1" ht="18" customHeight="1">
      <c r="A134" s="78"/>
      <c r="B134" s="144" t="s">
        <v>642</v>
      </c>
      <c r="C134" s="150"/>
      <c r="D134" s="86" t="s">
        <v>208</v>
      </c>
      <c r="E134" s="135"/>
      <c r="F134" s="135"/>
      <c r="G134" s="135"/>
      <c r="H134" s="135"/>
      <c r="I134" s="135"/>
      <c r="J134" s="135"/>
      <c r="K134" s="135"/>
      <c r="L134" s="135"/>
      <c r="M134" s="135"/>
    </row>
    <row r="135" spans="1:13" s="43" customFormat="1" ht="26.25" customHeight="1">
      <c r="A135" s="358" t="s">
        <v>177</v>
      </c>
      <c r="B135" s="359"/>
      <c r="C135" s="359"/>
      <c r="D135" s="51" t="s">
        <v>57</v>
      </c>
      <c r="E135" s="135">
        <f>E137+E141</f>
        <v>0</v>
      </c>
      <c r="F135" s="135">
        <f t="shared" ref="F135:M135" si="74">F137+F141</f>
        <v>0</v>
      </c>
      <c r="G135" s="135">
        <f t="shared" si="74"/>
        <v>0</v>
      </c>
      <c r="H135" s="135">
        <f t="shared" si="74"/>
        <v>0</v>
      </c>
      <c r="I135" s="135">
        <f t="shared" si="74"/>
        <v>0</v>
      </c>
      <c r="J135" s="135">
        <f t="shared" si="74"/>
        <v>0</v>
      </c>
      <c r="K135" s="135">
        <f t="shared" si="74"/>
        <v>0</v>
      </c>
      <c r="L135" s="135">
        <f t="shared" si="74"/>
        <v>0</v>
      </c>
      <c r="M135" s="135">
        <f t="shared" si="74"/>
        <v>0</v>
      </c>
    </row>
    <row r="136" spans="1:13" s="43" customFormat="1" ht="18" customHeight="1">
      <c r="A136" s="136" t="s">
        <v>804</v>
      </c>
      <c r="B136" s="137"/>
      <c r="C136" s="138"/>
      <c r="D136" s="86"/>
      <c r="E136" s="135"/>
      <c r="F136" s="135"/>
      <c r="G136" s="135"/>
      <c r="H136" s="135"/>
      <c r="I136" s="135"/>
      <c r="J136" s="135"/>
      <c r="K136" s="135"/>
      <c r="L136" s="135"/>
      <c r="M136" s="135"/>
    </row>
    <row r="137" spans="1:13" s="43" customFormat="1" ht="18" customHeight="1">
      <c r="A137" s="151"/>
      <c r="B137" s="144" t="s">
        <v>377</v>
      </c>
      <c r="C137" s="72"/>
      <c r="D137" s="86" t="s">
        <v>58</v>
      </c>
      <c r="E137" s="135">
        <f>E138+E139+E140</f>
        <v>0</v>
      </c>
      <c r="F137" s="135">
        <f t="shared" ref="F137:M137" si="75">F138+F139+F140</f>
        <v>0</v>
      </c>
      <c r="G137" s="135">
        <f t="shared" si="75"/>
        <v>0</v>
      </c>
      <c r="H137" s="135">
        <f t="shared" si="75"/>
        <v>0</v>
      </c>
      <c r="I137" s="135">
        <f t="shared" si="75"/>
        <v>0</v>
      </c>
      <c r="J137" s="135">
        <f t="shared" si="75"/>
        <v>0</v>
      </c>
      <c r="K137" s="135">
        <f t="shared" si="75"/>
        <v>0</v>
      </c>
      <c r="L137" s="135">
        <f t="shared" si="75"/>
        <v>0</v>
      </c>
      <c r="M137" s="135">
        <f t="shared" si="75"/>
        <v>0</v>
      </c>
    </row>
    <row r="138" spans="1:13" s="43" customFormat="1" ht="18" customHeight="1">
      <c r="A138" s="151"/>
      <c r="B138" s="144"/>
      <c r="C138" s="141" t="s">
        <v>145</v>
      </c>
      <c r="D138" s="86" t="s">
        <v>146</v>
      </c>
      <c r="E138" s="135"/>
      <c r="F138" s="135"/>
      <c r="G138" s="135"/>
      <c r="H138" s="135"/>
      <c r="I138" s="135"/>
      <c r="J138" s="135"/>
      <c r="K138" s="135"/>
      <c r="L138" s="135"/>
      <c r="M138" s="135"/>
    </row>
    <row r="139" spans="1:13" s="43" customFormat="1" ht="18" customHeight="1">
      <c r="A139" s="151"/>
      <c r="B139" s="144"/>
      <c r="C139" s="141" t="s">
        <v>378</v>
      </c>
      <c r="D139" s="86" t="s">
        <v>379</v>
      </c>
      <c r="E139" s="135"/>
      <c r="F139" s="135"/>
      <c r="G139" s="135"/>
      <c r="H139" s="135"/>
      <c r="I139" s="135"/>
      <c r="J139" s="135"/>
      <c r="K139" s="135"/>
      <c r="L139" s="135"/>
      <c r="M139" s="135"/>
    </row>
    <row r="140" spans="1:13" s="43" customFormat="1" ht="18" customHeight="1">
      <c r="A140" s="151"/>
      <c r="B140" s="144"/>
      <c r="C140" s="150" t="s">
        <v>300</v>
      </c>
      <c r="D140" s="121" t="s">
        <v>847</v>
      </c>
      <c r="E140" s="135"/>
      <c r="F140" s="135"/>
      <c r="G140" s="135"/>
      <c r="H140" s="135"/>
      <c r="I140" s="135"/>
      <c r="J140" s="135"/>
      <c r="K140" s="135"/>
      <c r="L140" s="135"/>
      <c r="M140" s="135"/>
    </row>
    <row r="141" spans="1:13" s="43" customFormat="1" ht="25.9" customHeight="1">
      <c r="A141" s="151"/>
      <c r="B141" s="385" t="s">
        <v>175</v>
      </c>
      <c r="C141" s="375"/>
      <c r="D141" s="121" t="s">
        <v>176</v>
      </c>
      <c r="E141" s="135"/>
      <c r="F141" s="135"/>
      <c r="G141" s="135"/>
      <c r="H141" s="135"/>
      <c r="I141" s="135"/>
      <c r="J141" s="135"/>
      <c r="K141" s="135"/>
      <c r="L141" s="135"/>
      <c r="M141" s="135"/>
    </row>
    <row r="142" spans="1:13" s="43" customFormat="1" ht="18" customHeight="1">
      <c r="A142" s="78" t="s">
        <v>505</v>
      </c>
      <c r="B142" s="144"/>
      <c r="C142" s="72"/>
      <c r="D142" s="51" t="s">
        <v>107</v>
      </c>
      <c r="E142" s="135">
        <f>E144+E148+E150+E153</f>
        <v>411269</v>
      </c>
      <c r="F142" s="135">
        <f t="shared" ref="F142:M142" si="76">F144+F148+F150+F153</f>
        <v>236820</v>
      </c>
      <c r="G142" s="135">
        <f t="shared" si="76"/>
        <v>0</v>
      </c>
      <c r="H142" s="135">
        <f t="shared" si="76"/>
        <v>0</v>
      </c>
      <c r="I142" s="135">
        <f t="shared" si="76"/>
        <v>0</v>
      </c>
      <c r="J142" s="135">
        <f t="shared" si="76"/>
        <v>0</v>
      </c>
      <c r="K142" s="135">
        <f t="shared" si="76"/>
        <v>0</v>
      </c>
      <c r="L142" s="135">
        <f t="shared" si="76"/>
        <v>0</v>
      </c>
      <c r="M142" s="135">
        <f t="shared" si="76"/>
        <v>0</v>
      </c>
    </row>
    <row r="143" spans="1:13" s="43" customFormat="1" ht="18" customHeight="1">
      <c r="A143" s="136" t="s">
        <v>804</v>
      </c>
      <c r="B143" s="137"/>
      <c r="C143" s="138"/>
      <c r="D143" s="86"/>
      <c r="E143" s="135"/>
      <c r="F143" s="135"/>
      <c r="G143" s="135"/>
      <c r="H143" s="135"/>
      <c r="I143" s="135"/>
      <c r="J143" s="135"/>
      <c r="K143" s="135"/>
      <c r="L143" s="135"/>
      <c r="M143" s="135"/>
    </row>
    <row r="144" spans="1:13" s="43" customFormat="1" ht="18" customHeight="1">
      <c r="A144" s="151"/>
      <c r="B144" s="140" t="s">
        <v>203</v>
      </c>
      <c r="C144" s="72"/>
      <c r="D144" s="86" t="s">
        <v>362</v>
      </c>
      <c r="E144" s="135">
        <f>E145+E146+E147</f>
        <v>411269</v>
      </c>
      <c r="F144" s="135">
        <f t="shared" ref="F144:M144" si="77">F145+F146+F147</f>
        <v>236820</v>
      </c>
      <c r="G144" s="135">
        <f t="shared" si="77"/>
        <v>0</v>
      </c>
      <c r="H144" s="135">
        <f t="shared" si="77"/>
        <v>0</v>
      </c>
      <c r="I144" s="135">
        <f t="shared" si="77"/>
        <v>0</v>
      </c>
      <c r="J144" s="135">
        <f t="shared" si="77"/>
        <v>0</v>
      </c>
      <c r="K144" s="135">
        <f t="shared" si="77"/>
        <v>0</v>
      </c>
      <c r="L144" s="135">
        <f t="shared" si="77"/>
        <v>0</v>
      </c>
      <c r="M144" s="135">
        <f t="shared" si="77"/>
        <v>0</v>
      </c>
    </row>
    <row r="145" spans="1:13" s="43" customFormat="1" ht="18" customHeight="1">
      <c r="A145" s="151"/>
      <c r="B145" s="140"/>
      <c r="C145" s="150" t="s">
        <v>848</v>
      </c>
      <c r="D145" s="121" t="s">
        <v>851</v>
      </c>
      <c r="E145" s="135">
        <f>E300+E447</f>
        <v>0</v>
      </c>
      <c r="F145" s="135">
        <f t="shared" ref="F145:M145" si="78">F300+F447</f>
        <v>0</v>
      </c>
      <c r="G145" s="135">
        <f t="shared" si="78"/>
        <v>0</v>
      </c>
      <c r="H145" s="135">
        <f t="shared" si="78"/>
        <v>0</v>
      </c>
      <c r="I145" s="135">
        <f t="shared" si="78"/>
        <v>0</v>
      </c>
      <c r="J145" s="135">
        <f t="shared" si="78"/>
        <v>0</v>
      </c>
      <c r="K145" s="135">
        <f t="shared" si="78"/>
        <v>0</v>
      </c>
      <c r="L145" s="135">
        <f t="shared" si="78"/>
        <v>0</v>
      </c>
      <c r="M145" s="135">
        <f t="shared" si="78"/>
        <v>0</v>
      </c>
    </row>
    <row r="146" spans="1:13" s="43" customFormat="1" ht="18" customHeight="1">
      <c r="A146" s="151"/>
      <c r="B146" s="140"/>
      <c r="C146" s="150" t="s">
        <v>849</v>
      </c>
      <c r="D146" s="121" t="s">
        <v>291</v>
      </c>
      <c r="E146" s="135">
        <f t="shared" ref="E146:M147" si="79">E301+E448</f>
        <v>184223</v>
      </c>
      <c r="F146" s="135">
        <f t="shared" si="79"/>
        <v>78280</v>
      </c>
      <c r="G146" s="135">
        <f t="shared" si="79"/>
        <v>0</v>
      </c>
      <c r="H146" s="135">
        <f t="shared" si="79"/>
        <v>0</v>
      </c>
      <c r="I146" s="135">
        <f t="shared" si="79"/>
        <v>0</v>
      </c>
      <c r="J146" s="135">
        <f t="shared" si="79"/>
        <v>0</v>
      </c>
      <c r="K146" s="135">
        <f t="shared" si="79"/>
        <v>0</v>
      </c>
      <c r="L146" s="135">
        <f t="shared" si="79"/>
        <v>0</v>
      </c>
      <c r="M146" s="135">
        <f t="shared" si="79"/>
        <v>0</v>
      </c>
    </row>
    <row r="147" spans="1:13" s="43" customFormat="1" ht="18" customHeight="1">
      <c r="A147" s="151"/>
      <c r="B147" s="140"/>
      <c r="C147" s="141" t="s">
        <v>850</v>
      </c>
      <c r="D147" s="121" t="s">
        <v>384</v>
      </c>
      <c r="E147" s="135">
        <f t="shared" si="79"/>
        <v>227046</v>
      </c>
      <c r="F147" s="135">
        <f t="shared" si="79"/>
        <v>158540</v>
      </c>
      <c r="G147" s="135">
        <f t="shared" si="79"/>
        <v>0</v>
      </c>
      <c r="H147" s="135">
        <f t="shared" si="79"/>
        <v>0</v>
      </c>
      <c r="I147" s="135">
        <f t="shared" si="79"/>
        <v>0</v>
      </c>
      <c r="J147" s="135">
        <f t="shared" si="79"/>
        <v>0</v>
      </c>
      <c r="K147" s="135">
        <f t="shared" si="79"/>
        <v>0</v>
      </c>
      <c r="L147" s="135">
        <f t="shared" si="79"/>
        <v>0</v>
      </c>
      <c r="M147" s="135">
        <f t="shared" si="79"/>
        <v>0</v>
      </c>
    </row>
    <row r="148" spans="1:13" s="43" customFormat="1" ht="18" customHeight="1">
      <c r="A148" s="154"/>
      <c r="B148" s="140" t="s">
        <v>833</v>
      </c>
      <c r="C148" s="141"/>
      <c r="D148" s="86" t="s">
        <v>16</v>
      </c>
      <c r="E148" s="135">
        <f>E149</f>
        <v>0</v>
      </c>
      <c r="F148" s="135">
        <f t="shared" ref="F148:M148" si="80">F149</f>
        <v>0</v>
      </c>
      <c r="G148" s="135">
        <f t="shared" si="80"/>
        <v>0</v>
      </c>
      <c r="H148" s="135">
        <f t="shared" si="80"/>
        <v>0</v>
      </c>
      <c r="I148" s="135">
        <f t="shared" si="80"/>
        <v>0</v>
      </c>
      <c r="J148" s="135">
        <f t="shared" si="80"/>
        <v>0</v>
      </c>
      <c r="K148" s="135">
        <f t="shared" si="80"/>
        <v>0</v>
      </c>
      <c r="L148" s="135">
        <f t="shared" si="80"/>
        <v>0</v>
      </c>
      <c r="M148" s="135">
        <f t="shared" si="80"/>
        <v>0</v>
      </c>
    </row>
    <row r="149" spans="1:13" s="43" customFormat="1" ht="18" customHeight="1">
      <c r="A149" s="154"/>
      <c r="B149" s="140"/>
      <c r="C149" s="141" t="s">
        <v>831</v>
      </c>
      <c r="D149" s="86" t="s">
        <v>832</v>
      </c>
      <c r="E149" s="135">
        <f>E304+E451</f>
        <v>0</v>
      </c>
      <c r="F149" s="135">
        <f t="shared" ref="F149:M149" si="81">F304+F451</f>
        <v>0</v>
      </c>
      <c r="G149" s="135">
        <f t="shared" si="81"/>
        <v>0</v>
      </c>
      <c r="H149" s="135">
        <f t="shared" si="81"/>
        <v>0</v>
      </c>
      <c r="I149" s="135">
        <f t="shared" si="81"/>
        <v>0</v>
      </c>
      <c r="J149" s="135">
        <f t="shared" si="81"/>
        <v>0</v>
      </c>
      <c r="K149" s="135">
        <f t="shared" si="81"/>
        <v>0</v>
      </c>
      <c r="L149" s="135">
        <f t="shared" si="81"/>
        <v>0</v>
      </c>
      <c r="M149" s="135">
        <f t="shared" si="81"/>
        <v>0</v>
      </c>
    </row>
    <row r="150" spans="1:13" s="43" customFormat="1" ht="18" customHeight="1">
      <c r="A150" s="151"/>
      <c r="B150" s="140" t="s">
        <v>343</v>
      </c>
      <c r="C150" s="141"/>
      <c r="D150" s="86" t="s">
        <v>163</v>
      </c>
      <c r="E150" s="135">
        <f>E151+E152</f>
        <v>0</v>
      </c>
      <c r="F150" s="135">
        <f t="shared" ref="F150:M150" si="82">F151+F152</f>
        <v>0</v>
      </c>
      <c r="G150" s="135">
        <f t="shared" si="82"/>
        <v>0</v>
      </c>
      <c r="H150" s="135">
        <f t="shared" si="82"/>
        <v>0</v>
      </c>
      <c r="I150" s="135">
        <f t="shared" si="82"/>
        <v>0</v>
      </c>
      <c r="J150" s="135">
        <f t="shared" si="82"/>
        <v>0</v>
      </c>
      <c r="K150" s="135">
        <f t="shared" si="82"/>
        <v>0</v>
      </c>
      <c r="L150" s="135">
        <f t="shared" si="82"/>
        <v>0</v>
      </c>
      <c r="M150" s="135">
        <f t="shared" si="82"/>
        <v>0</v>
      </c>
    </row>
    <row r="151" spans="1:13" s="43" customFormat="1" ht="18" customHeight="1">
      <c r="A151" s="151"/>
      <c r="B151" s="140"/>
      <c r="C151" s="141" t="s">
        <v>344</v>
      </c>
      <c r="D151" s="86" t="s">
        <v>345</v>
      </c>
      <c r="E151" s="135">
        <f t="shared" ref="E151:M152" si="83">E306+E453</f>
        <v>0</v>
      </c>
      <c r="F151" s="135">
        <f t="shared" si="83"/>
        <v>0</v>
      </c>
      <c r="G151" s="135">
        <f t="shared" si="83"/>
        <v>0</v>
      </c>
      <c r="H151" s="135">
        <f t="shared" si="83"/>
        <v>0</v>
      </c>
      <c r="I151" s="135">
        <f t="shared" si="83"/>
        <v>0</v>
      </c>
      <c r="J151" s="135">
        <f t="shared" si="83"/>
        <v>0</v>
      </c>
      <c r="K151" s="135">
        <f t="shared" si="83"/>
        <v>0</v>
      </c>
      <c r="L151" s="135">
        <f t="shared" si="83"/>
        <v>0</v>
      </c>
      <c r="M151" s="135">
        <f t="shared" si="83"/>
        <v>0</v>
      </c>
    </row>
    <row r="152" spans="1:13" s="43" customFormat="1" ht="18" customHeight="1">
      <c r="A152" s="151"/>
      <c r="B152" s="140"/>
      <c r="C152" s="141" t="s">
        <v>209</v>
      </c>
      <c r="D152" s="86" t="s">
        <v>210</v>
      </c>
      <c r="E152" s="135"/>
      <c r="F152" s="135">
        <f t="shared" si="83"/>
        <v>0</v>
      </c>
      <c r="G152" s="135">
        <f t="shared" si="83"/>
        <v>0</v>
      </c>
      <c r="H152" s="135">
        <f t="shared" si="83"/>
        <v>0</v>
      </c>
      <c r="I152" s="135">
        <f t="shared" si="83"/>
        <v>0</v>
      </c>
      <c r="J152" s="135">
        <f t="shared" si="83"/>
        <v>0</v>
      </c>
      <c r="K152" s="135">
        <f t="shared" si="83"/>
        <v>0</v>
      </c>
      <c r="L152" s="135">
        <f t="shared" si="83"/>
        <v>0</v>
      </c>
      <c r="M152" s="135">
        <f t="shared" si="83"/>
        <v>0</v>
      </c>
    </row>
    <row r="153" spans="1:13" s="43" customFormat="1" ht="18" customHeight="1">
      <c r="A153" s="155"/>
      <c r="B153" s="140" t="s">
        <v>122</v>
      </c>
      <c r="C153" s="138"/>
      <c r="D153" s="86" t="s">
        <v>110</v>
      </c>
      <c r="E153" s="135">
        <f>E308+E455</f>
        <v>0</v>
      </c>
      <c r="F153" s="135">
        <f t="shared" ref="F153:M153" si="84">F308+F455</f>
        <v>0</v>
      </c>
      <c r="G153" s="135">
        <f t="shared" si="84"/>
        <v>0</v>
      </c>
      <c r="H153" s="135">
        <f t="shared" si="84"/>
        <v>0</v>
      </c>
      <c r="I153" s="135">
        <f t="shared" si="84"/>
        <v>0</v>
      </c>
      <c r="J153" s="135">
        <f t="shared" si="84"/>
        <v>0</v>
      </c>
      <c r="K153" s="135">
        <f t="shared" si="84"/>
        <v>0</v>
      </c>
      <c r="L153" s="135">
        <f t="shared" si="84"/>
        <v>0</v>
      </c>
      <c r="M153" s="135">
        <f t="shared" si="84"/>
        <v>0</v>
      </c>
    </row>
    <row r="154" spans="1:13" s="43" customFormat="1" ht="24.6" customHeight="1">
      <c r="A154" s="475" t="s">
        <v>84</v>
      </c>
      <c r="B154" s="381"/>
      <c r="C154" s="375"/>
      <c r="D154" s="51" t="s">
        <v>182</v>
      </c>
      <c r="E154" s="135">
        <f>E156+E157+E158+E159+E160</f>
        <v>100</v>
      </c>
      <c r="F154" s="135">
        <f t="shared" ref="F154:M154" si="85">F156+F157+F158+F159+F160</f>
        <v>0</v>
      </c>
      <c r="G154" s="135">
        <f t="shared" si="85"/>
        <v>0</v>
      </c>
      <c r="H154" s="135">
        <f t="shared" si="85"/>
        <v>0</v>
      </c>
      <c r="I154" s="135">
        <f t="shared" si="85"/>
        <v>0</v>
      </c>
      <c r="J154" s="135">
        <f t="shared" si="85"/>
        <v>0</v>
      </c>
      <c r="K154" s="135">
        <f t="shared" si="85"/>
        <v>0</v>
      </c>
      <c r="L154" s="135">
        <f t="shared" si="85"/>
        <v>0</v>
      </c>
      <c r="M154" s="135">
        <f t="shared" si="85"/>
        <v>0</v>
      </c>
    </row>
    <row r="155" spans="1:13" s="43" customFormat="1" ht="18" customHeight="1">
      <c r="A155" s="136" t="s">
        <v>804</v>
      </c>
      <c r="B155" s="137"/>
      <c r="C155" s="138"/>
      <c r="D155" s="86"/>
      <c r="E155" s="135"/>
      <c r="F155" s="135"/>
      <c r="G155" s="135"/>
      <c r="H155" s="135"/>
      <c r="I155" s="135"/>
      <c r="J155" s="135"/>
      <c r="K155" s="135"/>
      <c r="L155" s="135"/>
      <c r="M155" s="135"/>
    </row>
    <row r="156" spans="1:13" s="43" customFormat="1" ht="18" customHeight="1">
      <c r="A156" s="78"/>
      <c r="B156" s="465" t="s">
        <v>644</v>
      </c>
      <c r="C156" s="465"/>
      <c r="D156" s="86" t="s">
        <v>432</v>
      </c>
      <c r="E156" s="135"/>
      <c r="F156" s="135"/>
      <c r="G156" s="135"/>
      <c r="H156" s="135"/>
      <c r="I156" s="135"/>
      <c r="J156" s="135"/>
      <c r="K156" s="135"/>
      <c r="L156" s="135"/>
      <c r="M156" s="135"/>
    </row>
    <row r="157" spans="1:13" s="43" customFormat="1" ht="18" customHeight="1">
      <c r="A157" s="79"/>
      <c r="B157" s="140" t="s">
        <v>376</v>
      </c>
      <c r="C157" s="150"/>
      <c r="D157" s="86" t="s">
        <v>861</v>
      </c>
      <c r="E157" s="135"/>
      <c r="F157" s="135"/>
      <c r="G157" s="135"/>
      <c r="H157" s="135"/>
      <c r="I157" s="135"/>
      <c r="J157" s="135"/>
      <c r="K157" s="135"/>
      <c r="L157" s="135"/>
      <c r="M157" s="135"/>
    </row>
    <row r="158" spans="1:13" s="43" customFormat="1" ht="18" customHeight="1">
      <c r="A158" s="78"/>
      <c r="B158" s="140" t="s">
        <v>367</v>
      </c>
      <c r="C158" s="150"/>
      <c r="D158" s="86" t="s">
        <v>862</v>
      </c>
      <c r="E158" s="135">
        <f>E458</f>
        <v>100</v>
      </c>
      <c r="F158" s="135"/>
      <c r="G158" s="135"/>
      <c r="H158" s="135"/>
      <c r="I158" s="135"/>
      <c r="J158" s="135"/>
      <c r="K158" s="135"/>
      <c r="L158" s="135"/>
      <c r="M158" s="135"/>
    </row>
    <row r="159" spans="1:13" s="43" customFormat="1" ht="18" customHeight="1">
      <c r="A159" s="78"/>
      <c r="B159" s="140" t="s">
        <v>645</v>
      </c>
      <c r="C159" s="150"/>
      <c r="D159" s="86" t="s">
        <v>863</v>
      </c>
      <c r="E159" s="135"/>
      <c r="F159" s="135"/>
      <c r="G159" s="135"/>
      <c r="H159" s="135"/>
      <c r="I159" s="135"/>
      <c r="J159" s="135"/>
      <c r="K159" s="135"/>
      <c r="L159" s="135"/>
      <c r="M159" s="135"/>
    </row>
    <row r="160" spans="1:13" s="43" customFormat="1" ht="18" customHeight="1">
      <c r="A160" s="78"/>
      <c r="B160" s="144" t="s">
        <v>643</v>
      </c>
      <c r="C160" s="150"/>
      <c r="D160" s="86" t="s">
        <v>111</v>
      </c>
      <c r="E160" s="135"/>
      <c r="F160" s="135"/>
      <c r="G160" s="135"/>
      <c r="H160" s="135"/>
      <c r="I160" s="135"/>
      <c r="J160" s="135"/>
      <c r="K160" s="135"/>
      <c r="L160" s="135"/>
      <c r="M160" s="135"/>
    </row>
    <row r="161" spans="1:16" s="43" customFormat="1" ht="18" customHeight="1">
      <c r="A161" s="80" t="s">
        <v>239</v>
      </c>
      <c r="B161" s="73"/>
      <c r="C161" s="74"/>
      <c r="D161" s="51" t="s">
        <v>147</v>
      </c>
      <c r="E161" s="135">
        <f>E162-E166</f>
        <v>-194714</v>
      </c>
      <c r="F161" s="135">
        <f t="shared" ref="F161:M161" si="86">F162-F166</f>
        <v>-372627</v>
      </c>
      <c r="G161" s="135">
        <f t="shared" si="86"/>
        <v>0</v>
      </c>
      <c r="H161" s="135">
        <f t="shared" si="86"/>
        <v>0</v>
      </c>
      <c r="I161" s="135">
        <f t="shared" si="86"/>
        <v>0</v>
      </c>
      <c r="J161" s="135">
        <f t="shared" si="86"/>
        <v>0</v>
      </c>
      <c r="K161" s="135">
        <f t="shared" si="86"/>
        <v>0</v>
      </c>
      <c r="L161" s="135">
        <f t="shared" si="86"/>
        <v>0</v>
      </c>
      <c r="M161" s="135">
        <f t="shared" si="86"/>
        <v>0</v>
      </c>
    </row>
    <row r="162" spans="1:16" s="43" customFormat="1" ht="18" customHeight="1">
      <c r="A162" s="136" t="s">
        <v>638</v>
      </c>
      <c r="B162" s="137"/>
      <c r="C162" s="138"/>
      <c r="D162" s="86" t="s">
        <v>148</v>
      </c>
      <c r="E162" s="135"/>
      <c r="F162" s="135"/>
      <c r="G162" s="135"/>
      <c r="H162" s="135"/>
      <c r="I162" s="135"/>
      <c r="J162" s="135"/>
      <c r="K162" s="135"/>
      <c r="L162" s="135"/>
      <c r="M162" s="135"/>
    </row>
    <row r="163" spans="1:16" s="43" customFormat="1" ht="18" customHeight="1">
      <c r="A163" s="136" t="s">
        <v>806</v>
      </c>
      <c r="B163" s="137"/>
      <c r="C163" s="138"/>
      <c r="D163" s="86" t="s">
        <v>265</v>
      </c>
      <c r="E163" s="135">
        <f>E164+E165</f>
        <v>0</v>
      </c>
      <c r="F163" s="135">
        <f t="shared" ref="F163:M163" si="87">F164+F165</f>
        <v>-372627</v>
      </c>
      <c r="G163" s="135">
        <f t="shared" si="87"/>
        <v>0</v>
      </c>
      <c r="H163" s="135">
        <f t="shared" si="87"/>
        <v>0</v>
      </c>
      <c r="I163" s="135">
        <f t="shared" si="87"/>
        <v>0</v>
      </c>
      <c r="J163" s="135">
        <f t="shared" si="87"/>
        <v>0</v>
      </c>
      <c r="K163" s="135">
        <f t="shared" si="87"/>
        <v>0</v>
      </c>
      <c r="L163" s="135">
        <f t="shared" si="87"/>
        <v>0</v>
      </c>
      <c r="M163" s="135">
        <f t="shared" si="87"/>
        <v>0</v>
      </c>
    </row>
    <row r="164" spans="1:16" s="43" customFormat="1" ht="18" customHeight="1">
      <c r="A164" s="156"/>
      <c r="B164" s="456" t="s">
        <v>535</v>
      </c>
      <c r="C164" s="456"/>
      <c r="D164" s="87" t="s">
        <v>536</v>
      </c>
      <c r="E164" s="135">
        <f>E319</f>
        <v>0</v>
      </c>
      <c r="F164" s="135">
        <f t="shared" ref="F164:M164" si="88">F319</f>
        <v>0</v>
      </c>
      <c r="G164" s="135">
        <f t="shared" si="88"/>
        <v>0</v>
      </c>
      <c r="H164" s="135">
        <f t="shared" si="88"/>
        <v>0</v>
      </c>
      <c r="I164" s="135">
        <f t="shared" si="88"/>
        <v>0</v>
      </c>
      <c r="J164" s="135">
        <f t="shared" si="88"/>
        <v>0</v>
      </c>
      <c r="K164" s="135">
        <f t="shared" si="88"/>
        <v>0</v>
      </c>
      <c r="L164" s="135">
        <f t="shared" si="88"/>
        <v>0</v>
      </c>
      <c r="M164" s="135">
        <f t="shared" si="88"/>
        <v>0</v>
      </c>
    </row>
    <row r="165" spans="1:16" s="43" customFormat="1" ht="18" customHeight="1">
      <c r="A165" s="156"/>
      <c r="B165" s="456" t="s">
        <v>537</v>
      </c>
      <c r="C165" s="456"/>
      <c r="D165" s="87" t="s">
        <v>538</v>
      </c>
      <c r="E165" s="135"/>
      <c r="F165" s="135">
        <f t="shared" ref="F165:M165" si="89">F464</f>
        <v>-372627</v>
      </c>
      <c r="G165" s="135">
        <f t="shared" si="89"/>
        <v>0</v>
      </c>
      <c r="H165" s="135">
        <f t="shared" si="89"/>
        <v>0</v>
      </c>
      <c r="I165" s="135">
        <f t="shared" si="89"/>
        <v>0</v>
      </c>
      <c r="J165" s="135">
        <f t="shared" si="89"/>
        <v>0</v>
      </c>
      <c r="K165" s="135">
        <f t="shared" si="89"/>
        <v>0</v>
      </c>
      <c r="L165" s="135">
        <f t="shared" si="89"/>
        <v>0</v>
      </c>
      <c r="M165" s="135">
        <f t="shared" si="89"/>
        <v>0</v>
      </c>
    </row>
    <row r="166" spans="1:16" s="43" customFormat="1" ht="18" customHeight="1">
      <c r="A166" s="157" t="s">
        <v>811</v>
      </c>
      <c r="B166" s="158"/>
      <c r="C166" s="159"/>
      <c r="D166" s="87" t="s">
        <v>798</v>
      </c>
      <c r="E166" s="135">
        <f>E167+E168</f>
        <v>194714</v>
      </c>
      <c r="F166" s="135">
        <f t="shared" ref="F166:M166" si="90">F167+F168</f>
        <v>372627</v>
      </c>
      <c r="G166" s="135">
        <f t="shared" si="90"/>
        <v>0</v>
      </c>
      <c r="H166" s="135">
        <f t="shared" si="90"/>
        <v>0</v>
      </c>
      <c r="I166" s="135">
        <f t="shared" si="90"/>
        <v>0</v>
      </c>
      <c r="J166" s="135">
        <f t="shared" si="90"/>
        <v>0</v>
      </c>
      <c r="K166" s="135">
        <f t="shared" si="90"/>
        <v>0</v>
      </c>
      <c r="L166" s="135">
        <f t="shared" si="90"/>
        <v>0</v>
      </c>
      <c r="M166" s="135">
        <f t="shared" si="90"/>
        <v>0</v>
      </c>
    </row>
    <row r="167" spans="1:16" s="43" customFormat="1" ht="18" customHeight="1">
      <c r="A167" s="151"/>
      <c r="B167" s="402" t="s">
        <v>959</v>
      </c>
      <c r="C167" s="402"/>
      <c r="D167" s="86" t="s">
        <v>6</v>
      </c>
      <c r="E167" s="135"/>
      <c r="F167" s="135">
        <f t="shared" ref="F167:M167" si="91">F321</f>
        <v>0</v>
      </c>
      <c r="G167" s="135">
        <f t="shared" si="91"/>
        <v>0</v>
      </c>
      <c r="H167" s="135">
        <f t="shared" si="91"/>
        <v>0</v>
      </c>
      <c r="I167" s="135">
        <f t="shared" si="91"/>
        <v>0</v>
      </c>
      <c r="J167" s="135">
        <f t="shared" si="91"/>
        <v>0</v>
      </c>
      <c r="K167" s="135">
        <f t="shared" si="91"/>
        <v>0</v>
      </c>
      <c r="L167" s="135">
        <f t="shared" si="91"/>
        <v>0</v>
      </c>
      <c r="M167" s="135">
        <f t="shared" si="91"/>
        <v>0</v>
      </c>
    </row>
    <row r="168" spans="1:16" s="43" customFormat="1" ht="18" customHeight="1">
      <c r="A168" s="157"/>
      <c r="B168" s="460" t="s">
        <v>421</v>
      </c>
      <c r="C168" s="460"/>
      <c r="D168" s="87" t="s">
        <v>422</v>
      </c>
      <c r="E168" s="160">
        <f>E466</f>
        <v>194714</v>
      </c>
      <c r="F168" s="160">
        <f t="shared" ref="F168:M168" si="92">F466</f>
        <v>372627</v>
      </c>
      <c r="G168" s="160">
        <f t="shared" si="92"/>
        <v>0</v>
      </c>
      <c r="H168" s="160">
        <f t="shared" si="92"/>
        <v>0</v>
      </c>
      <c r="I168" s="160">
        <f t="shared" si="92"/>
        <v>0</v>
      </c>
      <c r="J168" s="160">
        <f t="shared" si="92"/>
        <v>0</v>
      </c>
      <c r="K168" s="160">
        <f t="shared" si="92"/>
        <v>0</v>
      </c>
      <c r="L168" s="160">
        <f t="shared" si="92"/>
        <v>0</v>
      </c>
      <c r="M168" s="160">
        <f t="shared" si="92"/>
        <v>0</v>
      </c>
    </row>
    <row r="169" spans="1:16" s="43" customFormat="1" ht="57" customHeight="1">
      <c r="A169" s="360" t="s">
        <v>540</v>
      </c>
      <c r="B169" s="361"/>
      <c r="C169" s="361"/>
      <c r="D169" s="75" t="s">
        <v>332</v>
      </c>
      <c r="E169" s="76">
        <f>E170+E188+E198+E258+E269+E277</f>
        <v>885378</v>
      </c>
      <c r="F169" s="76">
        <f t="shared" ref="F169:M169" si="93">F170+F188+F198+F258+F269+F277</f>
        <v>0</v>
      </c>
      <c r="G169" s="76">
        <f t="shared" si="93"/>
        <v>0</v>
      </c>
      <c r="H169" s="76">
        <f t="shared" si="93"/>
        <v>0</v>
      </c>
      <c r="I169" s="76">
        <f t="shared" si="93"/>
        <v>0</v>
      </c>
      <c r="J169" s="76">
        <f t="shared" si="93"/>
        <v>0</v>
      </c>
      <c r="K169" s="76">
        <f t="shared" si="93"/>
        <v>0</v>
      </c>
      <c r="L169" s="76">
        <f t="shared" si="93"/>
        <v>0</v>
      </c>
      <c r="M169" s="76">
        <f t="shared" si="93"/>
        <v>0</v>
      </c>
    </row>
    <row r="170" spans="1:16" s="43" customFormat="1" ht="27.75" customHeight="1">
      <c r="A170" s="347" t="s">
        <v>247</v>
      </c>
      <c r="B170" s="348"/>
      <c r="C170" s="348"/>
      <c r="D170" s="51" t="s">
        <v>181</v>
      </c>
      <c r="E170" s="135">
        <f>E171+E175+E182+E183</f>
        <v>108166</v>
      </c>
      <c r="F170" s="135">
        <f t="shared" ref="F170:M170" si="94">F171+F175+F182+F183</f>
        <v>0</v>
      </c>
      <c r="G170" s="135">
        <f t="shared" si="94"/>
        <v>0</v>
      </c>
      <c r="H170" s="135">
        <f t="shared" si="94"/>
        <v>0</v>
      </c>
      <c r="I170" s="135">
        <f t="shared" si="94"/>
        <v>0</v>
      </c>
      <c r="J170" s="135">
        <f t="shared" si="94"/>
        <v>0</v>
      </c>
      <c r="K170" s="135">
        <f t="shared" si="94"/>
        <v>0</v>
      </c>
      <c r="L170" s="135">
        <f t="shared" si="94"/>
        <v>0</v>
      </c>
      <c r="M170" s="135">
        <f t="shared" si="94"/>
        <v>0</v>
      </c>
    </row>
    <row r="171" spans="1:16" s="43" customFormat="1" ht="18" customHeight="1">
      <c r="A171" s="67" t="s">
        <v>438</v>
      </c>
      <c r="B171" s="71"/>
      <c r="C171" s="134"/>
      <c r="D171" s="51" t="s">
        <v>439</v>
      </c>
      <c r="E171" s="135">
        <f>E173</f>
        <v>106456</v>
      </c>
      <c r="F171" s="135">
        <f t="shared" ref="F171:M171" si="95">F173</f>
        <v>0</v>
      </c>
      <c r="G171" s="135">
        <f t="shared" si="95"/>
        <v>0</v>
      </c>
      <c r="H171" s="135">
        <f t="shared" si="95"/>
        <v>0</v>
      </c>
      <c r="I171" s="135">
        <f t="shared" si="95"/>
        <v>0</v>
      </c>
      <c r="J171" s="135">
        <f t="shared" si="95"/>
        <v>0</v>
      </c>
      <c r="K171" s="135">
        <f t="shared" si="95"/>
        <v>0</v>
      </c>
      <c r="L171" s="135">
        <f t="shared" si="95"/>
        <v>0</v>
      </c>
      <c r="M171" s="135">
        <f t="shared" si="95"/>
        <v>0</v>
      </c>
    </row>
    <row r="172" spans="1:16" s="43" customFormat="1" ht="18" customHeight="1">
      <c r="A172" s="136" t="s">
        <v>804</v>
      </c>
      <c r="B172" s="137"/>
      <c r="C172" s="138"/>
      <c r="D172" s="86"/>
      <c r="E172" s="135"/>
      <c r="F172" s="135"/>
      <c r="G172" s="135"/>
      <c r="H172" s="135"/>
      <c r="I172" s="135"/>
      <c r="J172" s="135"/>
      <c r="K172" s="135"/>
      <c r="L172" s="135"/>
      <c r="M172" s="135"/>
    </row>
    <row r="173" spans="1:16" s="43" customFormat="1" ht="18" customHeight="1">
      <c r="A173" s="139"/>
      <c r="B173" s="140" t="s">
        <v>233</v>
      </c>
      <c r="C173" s="134"/>
      <c r="D173" s="86" t="s">
        <v>868</v>
      </c>
      <c r="E173" s="135">
        <f>E174</f>
        <v>106456</v>
      </c>
      <c r="F173" s="135">
        <f t="shared" ref="F173:M173" si="96">F174</f>
        <v>0</v>
      </c>
      <c r="G173" s="135">
        <f t="shared" si="96"/>
        <v>0</v>
      </c>
      <c r="H173" s="135">
        <f t="shared" si="96"/>
        <v>0</v>
      </c>
      <c r="I173" s="135">
        <f t="shared" si="96"/>
        <v>0</v>
      </c>
      <c r="J173" s="135">
        <f t="shared" si="96"/>
        <v>0</v>
      </c>
      <c r="K173" s="135">
        <f t="shared" si="96"/>
        <v>0</v>
      </c>
      <c r="L173" s="135">
        <f t="shared" si="96"/>
        <v>0</v>
      </c>
      <c r="M173" s="135">
        <f t="shared" si="96"/>
        <v>0</v>
      </c>
    </row>
    <row r="174" spans="1:16" s="43" customFormat="1" ht="18" customHeight="1">
      <c r="A174" s="139"/>
      <c r="B174" s="140"/>
      <c r="C174" s="141" t="s">
        <v>25</v>
      </c>
      <c r="D174" s="86" t="s">
        <v>26</v>
      </c>
      <c r="E174" s="135">
        <f>30+25+10+5+20+15+7+7+8+643+18+150+11+60+6+60+150+30+35+30+12+50+35+43+5+25+1+30+8+100+135+5+60+130+40+25+119+42+85+100+100+79+30+6+33+200+10+771+401+42+164+188+5+20+150+25+5+50+5+150+160+82+5+6+4+15+5+10+15+80+50+6+60+4+1190+2677+1200+2000+12+50+357+20+200+50+29+2600+100+18861+1115+3093+72+3+2+20+2+50+4+20+150+100+30+7+100+60+2000+500+30+500+30+500+300+1+30+200+100+1+300+7+30+5+90+100+30+806+48+60+30+50+300+73+100+1540+160+50+20+100+248+20+50+38+7+30+100+70+35+105+75+220+30+140+1000+400+270+270+600+20+16+15+12+24+7+1+13+35+11+27+7+20+160+30+20+10+4+15+26+20+3+11+40+10+1000+582+5000+42940+100+729+68+11+2270+4100+1077+659+217+300+66+300+500+20+100+1-217-300+19+2+2+160-5250-344+150+250+108</f>
        <v>106456</v>
      </c>
      <c r="F174" s="135"/>
      <c r="G174" s="135"/>
      <c r="H174" s="135"/>
      <c r="I174" s="135"/>
      <c r="J174" s="135"/>
      <c r="K174" s="135"/>
      <c r="L174" s="135"/>
      <c r="M174" s="135"/>
      <c r="P174" s="244"/>
    </row>
    <row r="175" spans="1:16" s="43" customFormat="1" ht="24.75" customHeight="1">
      <c r="A175" s="358" t="s">
        <v>353</v>
      </c>
      <c r="B175" s="359"/>
      <c r="C175" s="359"/>
      <c r="D175" s="51" t="s">
        <v>869</v>
      </c>
      <c r="E175" s="135">
        <f>E177+E178+E179+E180+E181</f>
        <v>0</v>
      </c>
      <c r="F175" s="135">
        <f t="shared" ref="F175:M175" si="97">F177+F178+F179+F180+F181</f>
        <v>0</v>
      </c>
      <c r="G175" s="135">
        <f t="shared" si="97"/>
        <v>0</v>
      </c>
      <c r="H175" s="135">
        <f t="shared" si="97"/>
        <v>0</v>
      </c>
      <c r="I175" s="135">
        <f t="shared" si="97"/>
        <v>0</v>
      </c>
      <c r="J175" s="135">
        <f t="shared" si="97"/>
        <v>0</v>
      </c>
      <c r="K175" s="135">
        <f t="shared" si="97"/>
        <v>0</v>
      </c>
      <c r="L175" s="135">
        <f t="shared" si="97"/>
        <v>0</v>
      </c>
      <c r="M175" s="135">
        <f t="shared" si="97"/>
        <v>0</v>
      </c>
    </row>
    <row r="176" spans="1:16" s="43" customFormat="1" ht="18" customHeight="1">
      <c r="A176" s="136" t="s">
        <v>804</v>
      </c>
      <c r="B176" s="137"/>
      <c r="C176" s="138"/>
      <c r="D176" s="86"/>
      <c r="E176" s="135"/>
      <c r="F176" s="135"/>
      <c r="G176" s="135"/>
      <c r="H176" s="135"/>
      <c r="I176" s="135"/>
      <c r="J176" s="135"/>
      <c r="K176" s="135"/>
      <c r="L176" s="135"/>
      <c r="M176" s="135"/>
    </row>
    <row r="177" spans="1:16" s="43" customFormat="1" ht="18" customHeight="1">
      <c r="A177" s="77"/>
      <c r="B177" s="142" t="s">
        <v>639</v>
      </c>
      <c r="C177" s="134"/>
      <c r="D177" s="86" t="s">
        <v>870</v>
      </c>
      <c r="E177" s="135"/>
      <c r="F177" s="135"/>
      <c r="G177" s="135"/>
      <c r="H177" s="135"/>
      <c r="I177" s="135"/>
      <c r="J177" s="135"/>
      <c r="K177" s="135"/>
      <c r="L177" s="135"/>
      <c r="M177" s="135"/>
    </row>
    <row r="178" spans="1:16" s="43" customFormat="1" ht="26.25" customHeight="1">
      <c r="A178" s="78"/>
      <c r="B178" s="402" t="s">
        <v>261</v>
      </c>
      <c r="C178" s="402"/>
      <c r="D178" s="86" t="s">
        <v>871</v>
      </c>
      <c r="E178" s="135"/>
      <c r="F178" s="135"/>
      <c r="G178" s="135"/>
      <c r="H178" s="135"/>
      <c r="I178" s="135"/>
      <c r="J178" s="135"/>
      <c r="K178" s="135"/>
      <c r="L178" s="135"/>
      <c r="M178" s="135"/>
    </row>
    <row r="179" spans="1:16" s="43" customFormat="1" ht="30" customHeight="1">
      <c r="A179" s="78"/>
      <c r="B179" s="402" t="s">
        <v>272</v>
      </c>
      <c r="C179" s="402"/>
      <c r="D179" s="86" t="s">
        <v>118</v>
      </c>
      <c r="E179" s="135"/>
      <c r="F179" s="135"/>
      <c r="G179" s="135"/>
      <c r="H179" s="135"/>
      <c r="I179" s="135"/>
      <c r="J179" s="135"/>
      <c r="K179" s="135"/>
      <c r="L179" s="135"/>
      <c r="M179" s="135"/>
    </row>
    <row r="180" spans="1:16" s="43" customFormat="1" ht="18" customHeight="1">
      <c r="A180" s="78"/>
      <c r="B180" s="144" t="s">
        <v>112</v>
      </c>
      <c r="C180" s="134"/>
      <c r="D180" s="86" t="s">
        <v>119</v>
      </c>
      <c r="E180" s="135"/>
      <c r="F180" s="135"/>
      <c r="G180" s="135"/>
      <c r="H180" s="135"/>
      <c r="I180" s="135"/>
      <c r="J180" s="135"/>
      <c r="K180" s="135"/>
      <c r="L180" s="135"/>
      <c r="M180" s="135"/>
    </row>
    <row r="181" spans="1:16" s="43" customFormat="1" ht="18" customHeight="1">
      <c r="A181" s="145"/>
      <c r="B181" s="140" t="s">
        <v>825</v>
      </c>
      <c r="C181" s="146"/>
      <c r="D181" s="86" t="s">
        <v>120</v>
      </c>
      <c r="E181" s="135"/>
      <c r="F181" s="135"/>
      <c r="G181" s="135"/>
      <c r="H181" s="135"/>
      <c r="I181" s="135"/>
      <c r="J181" s="135"/>
      <c r="K181" s="135"/>
      <c r="L181" s="135"/>
      <c r="M181" s="135"/>
      <c r="P181" s="43">
        <v>20</v>
      </c>
    </row>
    <row r="182" spans="1:16" s="43" customFormat="1" ht="18" customHeight="1">
      <c r="A182" s="77" t="s">
        <v>97</v>
      </c>
      <c r="B182" s="142"/>
      <c r="C182" s="134"/>
      <c r="D182" s="51" t="s">
        <v>800</v>
      </c>
      <c r="E182" s="135">
        <v>1710</v>
      </c>
      <c r="F182" s="135"/>
      <c r="G182" s="135"/>
      <c r="H182" s="135"/>
      <c r="I182" s="135"/>
      <c r="J182" s="135"/>
      <c r="K182" s="135"/>
      <c r="L182" s="135"/>
      <c r="M182" s="135"/>
    </row>
    <row r="183" spans="1:16" s="43" customFormat="1" ht="27" customHeight="1">
      <c r="A183" s="347" t="s">
        <v>33</v>
      </c>
      <c r="B183" s="348"/>
      <c r="C183" s="348"/>
      <c r="D183" s="51" t="s">
        <v>801</v>
      </c>
      <c r="E183" s="135">
        <f>E185+E186+E187</f>
        <v>0</v>
      </c>
      <c r="F183" s="135">
        <f t="shared" ref="F183:M183" si="98">F185+F186+F187</f>
        <v>0</v>
      </c>
      <c r="G183" s="135">
        <f t="shared" si="98"/>
        <v>0</v>
      </c>
      <c r="H183" s="135">
        <f t="shared" si="98"/>
        <v>0</v>
      </c>
      <c r="I183" s="135">
        <f t="shared" si="98"/>
        <v>0</v>
      </c>
      <c r="J183" s="135">
        <f t="shared" si="98"/>
        <v>0</v>
      </c>
      <c r="K183" s="135">
        <f t="shared" si="98"/>
        <v>0</v>
      </c>
      <c r="L183" s="135">
        <f t="shared" si="98"/>
        <v>0</v>
      </c>
      <c r="M183" s="135">
        <f t="shared" si="98"/>
        <v>0</v>
      </c>
    </row>
    <row r="184" spans="1:16" s="43" customFormat="1" ht="18" customHeight="1">
      <c r="A184" s="136" t="s">
        <v>804</v>
      </c>
      <c r="B184" s="137"/>
      <c r="C184" s="138"/>
      <c r="D184" s="86"/>
      <c r="E184" s="135"/>
      <c r="F184" s="135"/>
      <c r="G184" s="135"/>
      <c r="H184" s="135"/>
      <c r="I184" s="135"/>
      <c r="J184" s="135"/>
      <c r="K184" s="135"/>
      <c r="L184" s="135"/>
      <c r="M184" s="135"/>
    </row>
    <row r="185" spans="1:16" s="43" customFormat="1" ht="18" customHeight="1">
      <c r="A185" s="147"/>
      <c r="B185" s="402" t="s">
        <v>636</v>
      </c>
      <c r="C185" s="402"/>
      <c r="D185" s="86" t="s">
        <v>802</v>
      </c>
      <c r="E185" s="135"/>
      <c r="F185" s="135"/>
      <c r="G185" s="135"/>
      <c r="H185" s="135"/>
      <c r="I185" s="135"/>
      <c r="J185" s="135"/>
      <c r="K185" s="135"/>
      <c r="L185" s="135"/>
      <c r="M185" s="135"/>
    </row>
    <row r="186" spans="1:16" s="43" customFormat="1" ht="29.25" customHeight="1">
      <c r="A186" s="147"/>
      <c r="B186" s="402" t="s">
        <v>1028</v>
      </c>
      <c r="C186" s="402"/>
      <c r="D186" s="86" t="s">
        <v>803</v>
      </c>
      <c r="E186" s="135"/>
      <c r="F186" s="135"/>
      <c r="G186" s="135"/>
      <c r="H186" s="135"/>
      <c r="I186" s="135"/>
      <c r="J186" s="135"/>
      <c r="K186" s="135"/>
      <c r="L186" s="135"/>
      <c r="M186" s="135"/>
    </row>
    <row r="187" spans="1:16" s="43" customFormat="1" ht="31.5" customHeight="1">
      <c r="A187" s="147"/>
      <c r="B187" s="402" t="s">
        <v>62</v>
      </c>
      <c r="C187" s="402"/>
      <c r="D187" s="86" t="s">
        <v>63</v>
      </c>
      <c r="E187" s="135"/>
      <c r="F187" s="135"/>
      <c r="G187" s="135"/>
      <c r="H187" s="135"/>
      <c r="I187" s="135"/>
      <c r="J187" s="135"/>
      <c r="K187" s="135"/>
      <c r="L187" s="135"/>
      <c r="M187" s="135"/>
    </row>
    <row r="188" spans="1:16" s="43" customFormat="1" ht="29.25" customHeight="1">
      <c r="A188" s="394" t="s">
        <v>234</v>
      </c>
      <c r="B188" s="395"/>
      <c r="C188" s="395"/>
      <c r="D188" s="51" t="s">
        <v>164</v>
      </c>
      <c r="E188" s="135">
        <f>E189+E192</f>
        <v>34102</v>
      </c>
      <c r="F188" s="135">
        <f t="shared" ref="F188:M188" si="99">F189+F192</f>
        <v>0</v>
      </c>
      <c r="G188" s="135">
        <f t="shared" si="99"/>
        <v>0</v>
      </c>
      <c r="H188" s="135">
        <f t="shared" si="99"/>
        <v>0</v>
      </c>
      <c r="I188" s="135">
        <f t="shared" si="99"/>
        <v>0</v>
      </c>
      <c r="J188" s="135">
        <f t="shared" si="99"/>
        <v>0</v>
      </c>
      <c r="K188" s="135">
        <f t="shared" si="99"/>
        <v>0</v>
      </c>
      <c r="L188" s="135">
        <f t="shared" si="99"/>
        <v>0</v>
      </c>
      <c r="M188" s="135">
        <f t="shared" si="99"/>
        <v>0</v>
      </c>
    </row>
    <row r="189" spans="1:16" s="43" customFormat="1" ht="18" customHeight="1">
      <c r="A189" s="78" t="s">
        <v>235</v>
      </c>
      <c r="B189" s="148"/>
      <c r="C189" s="72"/>
      <c r="D189" s="51" t="s">
        <v>55</v>
      </c>
      <c r="E189" s="135">
        <f>E191</f>
        <v>0</v>
      </c>
      <c r="F189" s="135">
        <f t="shared" ref="F189:M189" si="100">F191</f>
        <v>0</v>
      </c>
      <c r="G189" s="135">
        <f t="shared" si="100"/>
        <v>0</v>
      </c>
      <c r="H189" s="135">
        <f t="shared" si="100"/>
        <v>0</v>
      </c>
      <c r="I189" s="135">
        <f t="shared" si="100"/>
        <v>0</v>
      </c>
      <c r="J189" s="135">
        <f t="shared" si="100"/>
        <v>0</v>
      </c>
      <c r="K189" s="135">
        <f t="shared" si="100"/>
        <v>0</v>
      </c>
      <c r="L189" s="135">
        <f t="shared" si="100"/>
        <v>0</v>
      </c>
      <c r="M189" s="135">
        <f t="shared" si="100"/>
        <v>0</v>
      </c>
    </row>
    <row r="190" spans="1:16" s="43" customFormat="1" ht="18" customHeight="1">
      <c r="A190" s="136" t="s">
        <v>804</v>
      </c>
      <c r="B190" s="137"/>
      <c r="C190" s="138"/>
      <c r="D190" s="86"/>
      <c r="E190" s="135"/>
      <c r="F190" s="135"/>
      <c r="G190" s="135"/>
      <c r="H190" s="135"/>
      <c r="I190" s="135"/>
      <c r="J190" s="135"/>
      <c r="K190" s="135"/>
      <c r="L190" s="135"/>
      <c r="M190" s="135"/>
    </row>
    <row r="191" spans="1:16" s="43" customFormat="1" ht="18" customHeight="1">
      <c r="A191" s="139"/>
      <c r="B191" s="140" t="s">
        <v>826</v>
      </c>
      <c r="C191" s="134"/>
      <c r="D191" s="86" t="s">
        <v>433</v>
      </c>
      <c r="E191" s="135"/>
      <c r="F191" s="135"/>
      <c r="G191" s="135"/>
      <c r="H191" s="135"/>
      <c r="I191" s="135"/>
      <c r="J191" s="135"/>
      <c r="K191" s="135"/>
      <c r="L191" s="135"/>
      <c r="M191" s="135"/>
    </row>
    <row r="192" spans="1:16" s="43" customFormat="1" ht="30.75" customHeight="1">
      <c r="A192" s="394" t="s">
        <v>236</v>
      </c>
      <c r="B192" s="395"/>
      <c r="C192" s="395"/>
      <c r="D192" s="51" t="s">
        <v>56</v>
      </c>
      <c r="E192" s="135">
        <f>E194+E196+E197</f>
        <v>34102</v>
      </c>
      <c r="F192" s="135">
        <f t="shared" ref="F192:M192" si="101">F194+F196+F197</f>
        <v>0</v>
      </c>
      <c r="G192" s="135">
        <f t="shared" si="101"/>
        <v>0</v>
      </c>
      <c r="H192" s="135">
        <f t="shared" si="101"/>
        <v>0</v>
      </c>
      <c r="I192" s="135">
        <f t="shared" si="101"/>
        <v>0</v>
      </c>
      <c r="J192" s="135">
        <f t="shared" si="101"/>
        <v>0</v>
      </c>
      <c r="K192" s="135">
        <f t="shared" si="101"/>
        <v>0</v>
      </c>
      <c r="L192" s="135">
        <f t="shared" si="101"/>
        <v>0</v>
      </c>
      <c r="M192" s="135">
        <f t="shared" si="101"/>
        <v>0</v>
      </c>
    </row>
    <row r="193" spans="1:13" s="43" customFormat="1" ht="18" customHeight="1">
      <c r="A193" s="136" t="s">
        <v>804</v>
      </c>
      <c r="B193" s="137"/>
      <c r="C193" s="138"/>
      <c r="D193" s="86"/>
      <c r="E193" s="135"/>
      <c r="F193" s="135"/>
      <c r="G193" s="135"/>
      <c r="H193" s="135"/>
      <c r="I193" s="135"/>
      <c r="J193" s="135"/>
      <c r="K193" s="135"/>
      <c r="L193" s="135"/>
      <c r="M193" s="135"/>
    </row>
    <row r="194" spans="1:13" s="43" customFormat="1" ht="18" customHeight="1">
      <c r="A194" s="145"/>
      <c r="B194" s="149" t="s">
        <v>237</v>
      </c>
      <c r="C194" s="134"/>
      <c r="D194" s="86" t="s">
        <v>67</v>
      </c>
      <c r="E194" s="135">
        <f>E195</f>
        <v>20805</v>
      </c>
      <c r="F194" s="135">
        <f t="shared" ref="F194:M194" si="102">F195</f>
        <v>0</v>
      </c>
      <c r="G194" s="135">
        <f t="shared" si="102"/>
        <v>0</v>
      </c>
      <c r="H194" s="135">
        <f t="shared" si="102"/>
        <v>0</v>
      </c>
      <c r="I194" s="135">
        <f t="shared" si="102"/>
        <v>0</v>
      </c>
      <c r="J194" s="135">
        <f t="shared" si="102"/>
        <v>0</v>
      </c>
      <c r="K194" s="135">
        <f t="shared" si="102"/>
        <v>0</v>
      </c>
      <c r="L194" s="135">
        <f t="shared" si="102"/>
        <v>0</v>
      </c>
      <c r="M194" s="135">
        <f t="shared" si="102"/>
        <v>0</v>
      </c>
    </row>
    <row r="195" spans="1:13" s="43" customFormat="1" ht="18" customHeight="1">
      <c r="A195" s="145"/>
      <c r="B195" s="149"/>
      <c r="C195" s="141" t="s">
        <v>238</v>
      </c>
      <c r="D195" s="86" t="s">
        <v>211</v>
      </c>
      <c r="E195" s="135">
        <f>10+20+15+6+1+30+235+20+24+25+70+870+30+230+35+12+36+52+12+18042+2731-750-19-932</f>
        <v>20805</v>
      </c>
      <c r="F195" s="135"/>
      <c r="G195" s="135"/>
      <c r="H195" s="135"/>
      <c r="I195" s="135"/>
      <c r="J195" s="135"/>
      <c r="K195" s="135"/>
      <c r="L195" s="135"/>
      <c r="M195" s="135"/>
    </row>
    <row r="196" spans="1:13" s="43" customFormat="1" ht="18" customHeight="1">
      <c r="A196" s="145"/>
      <c r="B196" s="149" t="s">
        <v>68</v>
      </c>
      <c r="C196" s="134"/>
      <c r="D196" s="86" t="s">
        <v>808</v>
      </c>
      <c r="E196" s="135">
        <f>107+10+500+1+3+70+327+3+1+2+1+1+3+130</f>
        <v>1159</v>
      </c>
      <c r="F196" s="135"/>
      <c r="G196" s="135"/>
      <c r="H196" s="135"/>
      <c r="I196" s="135"/>
      <c r="J196" s="135"/>
      <c r="K196" s="135"/>
      <c r="L196" s="135"/>
      <c r="M196" s="135"/>
    </row>
    <row r="197" spans="1:13" s="43" customFormat="1" ht="18" customHeight="1">
      <c r="A197" s="145"/>
      <c r="B197" s="149" t="s">
        <v>409</v>
      </c>
      <c r="C197" s="134"/>
      <c r="D197" s="86" t="s">
        <v>408</v>
      </c>
      <c r="E197" s="135">
        <f>9000+3000+75+63</f>
        <v>12138</v>
      </c>
      <c r="F197" s="135"/>
      <c r="G197" s="135"/>
      <c r="H197" s="135"/>
      <c r="I197" s="135"/>
      <c r="J197" s="135"/>
      <c r="K197" s="135"/>
      <c r="L197" s="135"/>
      <c r="M197" s="135"/>
    </row>
    <row r="198" spans="1:13" s="43" customFormat="1" ht="30" customHeight="1">
      <c r="A198" s="347" t="s">
        <v>86</v>
      </c>
      <c r="B198" s="348"/>
      <c r="C198" s="348"/>
      <c r="D198" s="51" t="s">
        <v>304</v>
      </c>
      <c r="E198" s="135">
        <f>E199+E218+E226+E244</f>
        <v>325596</v>
      </c>
      <c r="F198" s="135">
        <f t="shared" ref="F198:M198" si="103">F199+F218+F226+F244</f>
        <v>0</v>
      </c>
      <c r="G198" s="135">
        <f t="shared" si="103"/>
        <v>0</v>
      </c>
      <c r="H198" s="135">
        <f t="shared" si="103"/>
        <v>0</v>
      </c>
      <c r="I198" s="135">
        <f t="shared" si="103"/>
        <v>0</v>
      </c>
      <c r="J198" s="135">
        <f t="shared" si="103"/>
        <v>0</v>
      </c>
      <c r="K198" s="135">
        <f t="shared" si="103"/>
        <v>0</v>
      </c>
      <c r="L198" s="135">
        <f t="shared" si="103"/>
        <v>0</v>
      </c>
      <c r="M198" s="135">
        <f t="shared" si="103"/>
        <v>0</v>
      </c>
    </row>
    <row r="199" spans="1:13" s="43" customFormat="1" ht="27" customHeight="1">
      <c r="A199" s="347" t="s">
        <v>576</v>
      </c>
      <c r="B199" s="348"/>
      <c r="C199" s="348"/>
      <c r="D199" s="51" t="s">
        <v>95</v>
      </c>
      <c r="E199" s="135">
        <f>E201+E202+E205+E209+E210+E212+E215+E217</f>
        <v>96673</v>
      </c>
      <c r="F199" s="135">
        <f t="shared" ref="F199:M199" si="104">F201+F202+F205+F209+F210+F212+F215+F217</f>
        <v>0</v>
      </c>
      <c r="G199" s="135">
        <f t="shared" si="104"/>
        <v>0</v>
      </c>
      <c r="H199" s="135">
        <f t="shared" si="104"/>
        <v>0</v>
      </c>
      <c r="I199" s="135">
        <f t="shared" si="104"/>
        <v>0</v>
      </c>
      <c r="J199" s="135">
        <f t="shared" si="104"/>
        <v>0</v>
      </c>
      <c r="K199" s="135">
        <f t="shared" si="104"/>
        <v>0</v>
      </c>
      <c r="L199" s="135">
        <f t="shared" si="104"/>
        <v>0</v>
      </c>
      <c r="M199" s="135">
        <f t="shared" si="104"/>
        <v>0</v>
      </c>
    </row>
    <row r="200" spans="1:13" s="43" customFormat="1" ht="18" customHeight="1">
      <c r="A200" s="136" t="s">
        <v>804</v>
      </c>
      <c r="B200" s="137"/>
      <c r="C200" s="138"/>
      <c r="D200" s="86"/>
      <c r="E200" s="135"/>
      <c r="F200" s="135"/>
      <c r="G200" s="135"/>
      <c r="H200" s="135"/>
      <c r="I200" s="135"/>
      <c r="J200" s="135"/>
      <c r="K200" s="135"/>
      <c r="L200" s="135"/>
      <c r="M200" s="135"/>
    </row>
    <row r="201" spans="1:13" s="241" customFormat="1" ht="18" customHeight="1">
      <c r="A201" s="238"/>
      <c r="B201" s="473" t="s">
        <v>944</v>
      </c>
      <c r="C201" s="474"/>
      <c r="D201" s="239" t="s">
        <v>943</v>
      </c>
      <c r="E201" s="240">
        <f>7803-30</f>
        <v>7773</v>
      </c>
      <c r="F201" s="240"/>
      <c r="G201" s="240"/>
      <c r="H201" s="240"/>
      <c r="I201" s="240"/>
      <c r="J201" s="240"/>
      <c r="K201" s="240"/>
      <c r="L201" s="240"/>
      <c r="M201" s="240"/>
    </row>
    <row r="202" spans="1:13" s="43" customFormat="1" ht="18" customHeight="1">
      <c r="A202" s="145"/>
      <c r="B202" s="140" t="s">
        <v>648</v>
      </c>
      <c r="C202" s="143"/>
      <c r="D202" s="86" t="s">
        <v>859</v>
      </c>
      <c r="E202" s="135">
        <f>E203+E204</f>
        <v>19901</v>
      </c>
      <c r="F202" s="135">
        <f t="shared" ref="F202:M202" si="105">F203+F204</f>
        <v>0</v>
      </c>
      <c r="G202" s="135">
        <f t="shared" si="105"/>
        <v>0</v>
      </c>
      <c r="H202" s="135">
        <f t="shared" si="105"/>
        <v>0</v>
      </c>
      <c r="I202" s="135">
        <f t="shared" si="105"/>
        <v>0</v>
      </c>
      <c r="J202" s="135">
        <f t="shared" si="105"/>
        <v>0</v>
      </c>
      <c r="K202" s="135">
        <f t="shared" si="105"/>
        <v>0</v>
      </c>
      <c r="L202" s="135">
        <f t="shared" si="105"/>
        <v>0</v>
      </c>
      <c r="M202" s="135">
        <f t="shared" si="105"/>
        <v>0</v>
      </c>
    </row>
    <row r="203" spans="1:13" s="43" customFormat="1" ht="18" customHeight="1">
      <c r="A203" s="145"/>
      <c r="B203" s="140"/>
      <c r="C203" s="141" t="s">
        <v>212</v>
      </c>
      <c r="D203" s="86" t="s">
        <v>218</v>
      </c>
      <c r="E203" s="135">
        <f>5312+8774-11</f>
        <v>14075</v>
      </c>
      <c r="F203" s="135"/>
      <c r="G203" s="135"/>
      <c r="H203" s="135"/>
      <c r="I203" s="135"/>
      <c r="J203" s="135"/>
      <c r="K203" s="135"/>
      <c r="L203" s="135"/>
      <c r="M203" s="135"/>
    </row>
    <row r="204" spans="1:13" s="43" customFormat="1" ht="18" customHeight="1">
      <c r="A204" s="145"/>
      <c r="B204" s="140"/>
      <c r="C204" s="141" t="s">
        <v>213</v>
      </c>
      <c r="D204" s="86" t="s">
        <v>219</v>
      </c>
      <c r="E204" s="135">
        <f>2522+3304</f>
        <v>5826</v>
      </c>
      <c r="F204" s="135"/>
      <c r="G204" s="135"/>
      <c r="H204" s="135"/>
      <c r="I204" s="135"/>
      <c r="J204" s="135"/>
      <c r="K204" s="135"/>
      <c r="L204" s="135"/>
      <c r="M204" s="135"/>
    </row>
    <row r="205" spans="1:13" s="43" customFormat="1" ht="18" customHeight="1">
      <c r="A205" s="145"/>
      <c r="B205" s="140" t="s">
        <v>355</v>
      </c>
      <c r="C205" s="72"/>
      <c r="D205" s="86" t="s">
        <v>426</v>
      </c>
      <c r="E205" s="135">
        <f>E206+E207+E208</f>
        <v>66877</v>
      </c>
      <c r="F205" s="135">
        <f t="shared" ref="F205:M205" si="106">F206+F207+F208</f>
        <v>0</v>
      </c>
      <c r="G205" s="135">
        <f t="shared" si="106"/>
        <v>0</v>
      </c>
      <c r="H205" s="135">
        <f t="shared" si="106"/>
        <v>0</v>
      </c>
      <c r="I205" s="135">
        <f t="shared" si="106"/>
        <v>0</v>
      </c>
      <c r="J205" s="135">
        <f t="shared" si="106"/>
        <v>0</v>
      </c>
      <c r="K205" s="135">
        <f t="shared" si="106"/>
        <v>0</v>
      </c>
      <c r="L205" s="135">
        <f t="shared" si="106"/>
        <v>0</v>
      </c>
      <c r="M205" s="135">
        <f t="shared" si="106"/>
        <v>0</v>
      </c>
    </row>
    <row r="206" spans="1:13" s="43" customFormat="1" ht="18" customHeight="1">
      <c r="A206" s="145"/>
      <c r="B206" s="140"/>
      <c r="C206" s="141" t="s">
        <v>216</v>
      </c>
      <c r="D206" s="86" t="s">
        <v>248</v>
      </c>
      <c r="E206" s="135">
        <f>18601+2037</f>
        <v>20638</v>
      </c>
      <c r="F206" s="135"/>
      <c r="G206" s="135"/>
      <c r="H206" s="135"/>
      <c r="I206" s="135"/>
      <c r="J206" s="135"/>
      <c r="K206" s="135"/>
      <c r="L206" s="135"/>
      <c r="M206" s="135"/>
    </row>
    <row r="207" spans="1:13" s="43" customFormat="1" ht="18" customHeight="1">
      <c r="A207" s="145"/>
      <c r="B207" s="140"/>
      <c r="C207" s="141" t="s">
        <v>1034</v>
      </c>
      <c r="D207" s="86" t="s">
        <v>249</v>
      </c>
      <c r="E207" s="135">
        <f>28944+3639+164+45-102+11+575-367+150+12816</f>
        <v>45875</v>
      </c>
      <c r="F207" s="135"/>
      <c r="G207" s="135"/>
      <c r="H207" s="135"/>
      <c r="I207" s="135"/>
      <c r="J207" s="135"/>
      <c r="K207" s="135"/>
      <c r="L207" s="135"/>
      <c r="M207" s="135"/>
    </row>
    <row r="208" spans="1:13" s="43" customFormat="1" ht="18" customHeight="1">
      <c r="A208" s="145"/>
      <c r="B208" s="140"/>
      <c r="C208" s="150" t="s">
        <v>289</v>
      </c>
      <c r="D208" s="86" t="s">
        <v>250</v>
      </c>
      <c r="E208" s="135">
        <v>364</v>
      </c>
      <c r="F208" s="135"/>
      <c r="G208" s="135"/>
      <c r="H208" s="135"/>
      <c r="I208" s="135"/>
      <c r="J208" s="135"/>
      <c r="K208" s="135"/>
      <c r="L208" s="135"/>
      <c r="M208" s="135"/>
    </row>
    <row r="209" spans="1:14" s="43" customFormat="1" ht="18" customHeight="1">
      <c r="A209" s="145"/>
      <c r="B209" s="140" t="s">
        <v>827</v>
      </c>
      <c r="C209" s="141"/>
      <c r="D209" s="86" t="s">
        <v>425</v>
      </c>
      <c r="E209" s="135">
        <v>0</v>
      </c>
      <c r="F209" s="135"/>
      <c r="G209" s="135"/>
      <c r="H209" s="135"/>
      <c r="I209" s="135"/>
      <c r="J209" s="135"/>
      <c r="K209" s="135"/>
      <c r="L209" s="135"/>
      <c r="M209" s="135"/>
    </row>
    <row r="210" spans="1:14" s="43" customFormat="1" ht="18" customHeight="1">
      <c r="A210" s="145"/>
      <c r="B210" s="140" t="s">
        <v>649</v>
      </c>
      <c r="C210" s="143"/>
      <c r="D210" s="86" t="s">
        <v>424</v>
      </c>
      <c r="E210" s="135">
        <v>0</v>
      </c>
      <c r="F210" s="135">
        <f t="shared" ref="F210:M210" si="107">F211</f>
        <v>0</v>
      </c>
      <c r="G210" s="135">
        <f t="shared" si="107"/>
        <v>0</v>
      </c>
      <c r="H210" s="135">
        <f t="shared" si="107"/>
        <v>0</v>
      </c>
      <c r="I210" s="135">
        <f t="shared" si="107"/>
        <v>0</v>
      </c>
      <c r="J210" s="135">
        <f t="shared" si="107"/>
        <v>0</v>
      </c>
      <c r="K210" s="135">
        <f t="shared" si="107"/>
        <v>0</v>
      </c>
      <c r="L210" s="135">
        <f t="shared" si="107"/>
        <v>0</v>
      </c>
      <c r="M210" s="135">
        <f t="shared" si="107"/>
        <v>0</v>
      </c>
    </row>
    <row r="211" spans="1:14" s="43" customFormat="1" ht="18" customHeight="1">
      <c r="A211" s="145"/>
      <c r="B211" s="140"/>
      <c r="C211" s="141" t="s">
        <v>396</v>
      </c>
      <c r="D211" s="86" t="s">
        <v>251</v>
      </c>
      <c r="E211" s="135">
        <v>0</v>
      </c>
      <c r="F211" s="135"/>
      <c r="G211" s="135"/>
      <c r="H211" s="135"/>
      <c r="I211" s="135"/>
      <c r="J211" s="135"/>
      <c r="K211" s="135"/>
      <c r="L211" s="135"/>
      <c r="M211" s="135"/>
    </row>
    <row r="212" spans="1:14" s="43" customFormat="1" ht="18" customHeight="1">
      <c r="A212" s="145"/>
      <c r="B212" s="140" t="s">
        <v>307</v>
      </c>
      <c r="C212" s="141"/>
      <c r="D212" s="86" t="s">
        <v>1018</v>
      </c>
      <c r="E212" s="135">
        <v>0</v>
      </c>
      <c r="F212" s="135">
        <f t="shared" ref="F212:M212" si="108">F213+F214</f>
        <v>0</v>
      </c>
      <c r="G212" s="135">
        <f t="shared" si="108"/>
        <v>0</v>
      </c>
      <c r="H212" s="135">
        <f t="shared" si="108"/>
        <v>0</v>
      </c>
      <c r="I212" s="135">
        <f t="shared" si="108"/>
        <v>0</v>
      </c>
      <c r="J212" s="135">
        <f t="shared" si="108"/>
        <v>0</v>
      </c>
      <c r="K212" s="135">
        <f t="shared" si="108"/>
        <v>0</v>
      </c>
      <c r="L212" s="135">
        <f t="shared" si="108"/>
        <v>0</v>
      </c>
      <c r="M212" s="135">
        <f t="shared" si="108"/>
        <v>0</v>
      </c>
    </row>
    <row r="213" spans="1:14" s="43" customFormat="1" ht="18" customHeight="1">
      <c r="A213" s="145"/>
      <c r="B213" s="140"/>
      <c r="C213" s="141" t="s">
        <v>397</v>
      </c>
      <c r="D213" s="86" t="s">
        <v>252</v>
      </c>
      <c r="E213" s="135">
        <v>0</v>
      </c>
      <c r="F213" s="135"/>
      <c r="G213" s="135"/>
      <c r="H213" s="135"/>
      <c r="I213" s="135"/>
      <c r="J213" s="135"/>
      <c r="K213" s="135"/>
      <c r="L213" s="135"/>
      <c r="M213" s="135"/>
    </row>
    <row r="214" spans="1:14" s="43" customFormat="1" ht="18" customHeight="1">
      <c r="A214" s="145"/>
      <c r="B214" s="140"/>
      <c r="C214" s="141" t="s">
        <v>217</v>
      </c>
      <c r="D214" s="86" t="s">
        <v>253</v>
      </c>
      <c r="E214" s="135">
        <v>0</v>
      </c>
      <c r="F214" s="135"/>
      <c r="G214" s="135"/>
      <c r="H214" s="135"/>
      <c r="I214" s="135"/>
      <c r="J214" s="135"/>
      <c r="K214" s="135"/>
      <c r="L214" s="135"/>
      <c r="M214" s="135"/>
    </row>
    <row r="215" spans="1:14" s="43" customFormat="1" ht="18" customHeight="1">
      <c r="A215" s="145"/>
      <c r="B215" s="183" t="s">
        <v>574</v>
      </c>
      <c r="C215" s="141"/>
      <c r="D215" s="182" t="s">
        <v>575</v>
      </c>
      <c r="E215" s="135">
        <v>0</v>
      </c>
      <c r="F215" s="135">
        <f t="shared" ref="F215:M215" si="109">F216</f>
        <v>0</v>
      </c>
      <c r="G215" s="135">
        <f t="shared" si="109"/>
        <v>0</v>
      </c>
      <c r="H215" s="135">
        <f t="shared" si="109"/>
        <v>0</v>
      </c>
      <c r="I215" s="135">
        <f t="shared" si="109"/>
        <v>0</v>
      </c>
      <c r="J215" s="135">
        <f t="shared" si="109"/>
        <v>0</v>
      </c>
      <c r="K215" s="135">
        <f t="shared" si="109"/>
        <v>0</v>
      </c>
      <c r="L215" s="135">
        <f t="shared" si="109"/>
        <v>0</v>
      </c>
      <c r="M215" s="135">
        <f t="shared" si="109"/>
        <v>0</v>
      </c>
      <c r="N215" s="185"/>
    </row>
    <row r="216" spans="1:14" s="43" customFormat="1" ht="18" customHeight="1">
      <c r="A216" s="145"/>
      <c r="B216" s="140"/>
      <c r="C216" s="184" t="s">
        <v>572</v>
      </c>
      <c r="D216" s="182" t="s">
        <v>573</v>
      </c>
      <c r="E216" s="135">
        <v>0</v>
      </c>
      <c r="F216" s="135"/>
      <c r="G216" s="135"/>
      <c r="H216" s="135"/>
      <c r="I216" s="135"/>
      <c r="J216" s="135"/>
      <c r="K216" s="135"/>
      <c r="L216" s="135"/>
      <c r="M216" s="135"/>
      <c r="N216" s="185"/>
    </row>
    <row r="217" spans="1:14" s="43" customFormat="1" ht="18" customHeight="1">
      <c r="A217" s="145"/>
      <c r="B217" s="144" t="s">
        <v>828</v>
      </c>
      <c r="C217" s="150"/>
      <c r="D217" s="86" t="s">
        <v>820</v>
      </c>
      <c r="E217" s="135">
        <f>2004+88+30</f>
        <v>2122</v>
      </c>
      <c r="F217" s="135"/>
      <c r="G217" s="135"/>
      <c r="H217" s="135"/>
      <c r="I217" s="135"/>
      <c r="J217" s="135"/>
      <c r="K217" s="135"/>
      <c r="L217" s="135"/>
      <c r="M217" s="135"/>
    </row>
    <row r="218" spans="1:14" s="43" customFormat="1" ht="18" customHeight="1">
      <c r="A218" s="78" t="s">
        <v>339</v>
      </c>
      <c r="B218" s="144"/>
      <c r="C218" s="122"/>
      <c r="D218" s="51" t="s">
        <v>427</v>
      </c>
      <c r="E218" s="135">
        <f>E220+E223+E224</f>
        <v>28440</v>
      </c>
      <c r="F218" s="135">
        <f t="shared" ref="F218:M218" si="110">F220+F223+F224</f>
        <v>0</v>
      </c>
      <c r="G218" s="135">
        <f t="shared" si="110"/>
        <v>0</v>
      </c>
      <c r="H218" s="135">
        <f t="shared" si="110"/>
        <v>0</v>
      </c>
      <c r="I218" s="135">
        <f t="shared" si="110"/>
        <v>0</v>
      </c>
      <c r="J218" s="135">
        <f t="shared" si="110"/>
        <v>0</v>
      </c>
      <c r="K218" s="135">
        <f t="shared" si="110"/>
        <v>0</v>
      </c>
      <c r="L218" s="135">
        <f t="shared" si="110"/>
        <v>0</v>
      </c>
      <c r="M218" s="135">
        <f t="shared" si="110"/>
        <v>0</v>
      </c>
    </row>
    <row r="219" spans="1:14" s="43" customFormat="1" ht="18" customHeight="1">
      <c r="A219" s="136" t="s">
        <v>804</v>
      </c>
      <c r="B219" s="137"/>
      <c r="C219" s="138"/>
      <c r="D219" s="86"/>
      <c r="E219" s="135"/>
      <c r="F219" s="135"/>
      <c r="G219" s="135"/>
      <c r="H219" s="135"/>
      <c r="I219" s="135"/>
      <c r="J219" s="135"/>
      <c r="K219" s="135"/>
      <c r="L219" s="135"/>
      <c r="M219" s="135"/>
    </row>
    <row r="220" spans="1:14" s="43" customFormat="1" ht="29.25" customHeight="1">
      <c r="A220" s="151"/>
      <c r="B220" s="402" t="s">
        <v>144</v>
      </c>
      <c r="C220" s="402"/>
      <c r="D220" s="86" t="s">
        <v>428</v>
      </c>
      <c r="E220" s="135">
        <f>E221+E222</f>
        <v>2310</v>
      </c>
      <c r="F220" s="135">
        <f t="shared" ref="F220:M220" si="111">F221+F222</f>
        <v>0</v>
      </c>
      <c r="G220" s="135">
        <f t="shared" si="111"/>
        <v>0</v>
      </c>
      <c r="H220" s="135">
        <f t="shared" si="111"/>
        <v>0</v>
      </c>
      <c r="I220" s="135">
        <f t="shared" si="111"/>
        <v>0</v>
      </c>
      <c r="J220" s="135">
        <f t="shared" si="111"/>
        <v>0</v>
      </c>
      <c r="K220" s="135">
        <f t="shared" si="111"/>
        <v>0</v>
      </c>
      <c r="L220" s="135">
        <f t="shared" si="111"/>
        <v>0</v>
      </c>
      <c r="M220" s="135">
        <f t="shared" si="111"/>
        <v>0</v>
      </c>
    </row>
    <row r="221" spans="1:14" s="43" customFormat="1" ht="18" customHeight="1">
      <c r="A221" s="151"/>
      <c r="B221" s="144"/>
      <c r="C221" s="150" t="s">
        <v>440</v>
      </c>
      <c r="D221" s="86" t="s">
        <v>822</v>
      </c>
      <c r="E221" s="135">
        <v>2310</v>
      </c>
      <c r="F221" s="135"/>
      <c r="G221" s="135"/>
      <c r="H221" s="135"/>
      <c r="I221" s="135"/>
      <c r="J221" s="135"/>
      <c r="K221" s="135"/>
      <c r="L221" s="135"/>
      <c r="M221" s="135"/>
    </row>
    <row r="222" spans="1:14" s="43" customFormat="1" ht="18" customHeight="1">
      <c r="A222" s="151"/>
      <c r="B222" s="144"/>
      <c r="C222" s="150" t="s">
        <v>654</v>
      </c>
      <c r="D222" s="86" t="s">
        <v>315</v>
      </c>
      <c r="E222" s="135"/>
      <c r="F222" s="135"/>
      <c r="G222" s="135"/>
      <c r="H222" s="135"/>
      <c r="I222" s="135"/>
      <c r="J222" s="135"/>
      <c r="K222" s="135"/>
      <c r="L222" s="135"/>
      <c r="M222" s="135"/>
    </row>
    <row r="223" spans="1:14" s="43" customFormat="1" ht="18" customHeight="1">
      <c r="A223" s="151"/>
      <c r="B223" s="144" t="s">
        <v>340</v>
      </c>
      <c r="C223" s="150"/>
      <c r="D223" s="86" t="s">
        <v>341</v>
      </c>
      <c r="E223" s="135">
        <v>16625</v>
      </c>
      <c r="F223" s="135"/>
      <c r="G223" s="135"/>
      <c r="H223" s="135"/>
      <c r="I223" s="135"/>
      <c r="J223" s="135"/>
      <c r="K223" s="135"/>
      <c r="L223" s="135"/>
      <c r="M223" s="135"/>
    </row>
    <row r="224" spans="1:14" s="43" customFormat="1" ht="18" customHeight="1">
      <c r="A224" s="145"/>
      <c r="B224" s="140" t="s">
        <v>32</v>
      </c>
      <c r="C224" s="141"/>
      <c r="D224" s="86" t="s">
        <v>429</v>
      </c>
      <c r="E224" s="135">
        <f>E225</f>
        <v>9505</v>
      </c>
      <c r="F224" s="135">
        <f t="shared" ref="F224:M224" si="112">F225</f>
        <v>0</v>
      </c>
      <c r="G224" s="135">
        <f t="shared" si="112"/>
        <v>0</v>
      </c>
      <c r="H224" s="135">
        <f t="shared" si="112"/>
        <v>0</v>
      </c>
      <c r="I224" s="135">
        <f t="shared" si="112"/>
        <v>0</v>
      </c>
      <c r="J224" s="135">
        <f t="shared" si="112"/>
        <v>0</v>
      </c>
      <c r="K224" s="135">
        <f t="shared" si="112"/>
        <v>0</v>
      </c>
      <c r="L224" s="135">
        <f t="shared" si="112"/>
        <v>0</v>
      </c>
      <c r="M224" s="135">
        <f t="shared" si="112"/>
        <v>0</v>
      </c>
    </row>
    <row r="225" spans="1:13" s="43" customFormat="1" ht="18" customHeight="1">
      <c r="A225" s="145"/>
      <c r="B225" s="140"/>
      <c r="C225" s="150" t="s">
        <v>254</v>
      </c>
      <c r="D225" s="86" t="s">
        <v>255</v>
      </c>
      <c r="E225" s="135">
        <v>9505</v>
      </c>
      <c r="F225" s="135"/>
      <c r="G225" s="135"/>
      <c r="H225" s="135"/>
      <c r="I225" s="135"/>
      <c r="J225" s="135"/>
      <c r="K225" s="135"/>
      <c r="L225" s="135"/>
      <c r="M225" s="135"/>
    </row>
    <row r="226" spans="1:13" s="43" customFormat="1" ht="30.75" customHeight="1">
      <c r="A226" s="347" t="s">
        <v>308</v>
      </c>
      <c r="B226" s="348"/>
      <c r="C226" s="348"/>
      <c r="D226" s="51" t="s">
        <v>161</v>
      </c>
      <c r="E226" s="135">
        <f>E228+E238+E242+E243</f>
        <v>77920</v>
      </c>
      <c r="F226" s="135">
        <f t="shared" ref="F226:M226" si="113">F228+F238+F242+F243</f>
        <v>0</v>
      </c>
      <c r="G226" s="135">
        <f t="shared" si="113"/>
        <v>0</v>
      </c>
      <c r="H226" s="135">
        <f t="shared" si="113"/>
        <v>0</v>
      </c>
      <c r="I226" s="135">
        <f t="shared" si="113"/>
        <v>0</v>
      </c>
      <c r="J226" s="135">
        <f t="shared" si="113"/>
        <v>0</v>
      </c>
      <c r="K226" s="135">
        <f t="shared" si="113"/>
        <v>0</v>
      </c>
      <c r="L226" s="135">
        <f t="shared" si="113"/>
        <v>0</v>
      </c>
      <c r="M226" s="135">
        <f t="shared" si="113"/>
        <v>0</v>
      </c>
    </row>
    <row r="227" spans="1:13" s="43" customFormat="1" ht="18" customHeight="1">
      <c r="A227" s="136" t="s">
        <v>804</v>
      </c>
      <c r="B227" s="137"/>
      <c r="C227" s="138"/>
      <c r="D227" s="86"/>
      <c r="E227" s="135"/>
      <c r="F227" s="135"/>
      <c r="G227" s="135"/>
      <c r="H227" s="135"/>
      <c r="I227" s="135"/>
      <c r="J227" s="135"/>
      <c r="K227" s="135"/>
      <c r="L227" s="135"/>
      <c r="M227" s="135"/>
    </row>
    <row r="228" spans="1:13" s="43" customFormat="1" ht="27.75" customHeight="1">
      <c r="A228" s="151"/>
      <c r="B228" s="457" t="s">
        <v>240</v>
      </c>
      <c r="C228" s="457"/>
      <c r="D228" s="86" t="s">
        <v>430</v>
      </c>
      <c r="E228" s="135">
        <f>E229+E230+E231+E232+E233+E234+E235+E236+E237</f>
        <v>2250</v>
      </c>
      <c r="F228" s="135">
        <f t="shared" ref="F228:M228" si="114">F229+F230+F231+F232+F233+F234+F235+F236+F237</f>
        <v>0</v>
      </c>
      <c r="G228" s="135">
        <f t="shared" si="114"/>
        <v>0</v>
      </c>
      <c r="H228" s="135">
        <f t="shared" si="114"/>
        <v>0</v>
      </c>
      <c r="I228" s="135">
        <f t="shared" si="114"/>
        <v>0</v>
      </c>
      <c r="J228" s="135">
        <f t="shared" si="114"/>
        <v>0</v>
      </c>
      <c r="K228" s="135">
        <f t="shared" si="114"/>
        <v>0</v>
      </c>
      <c r="L228" s="135">
        <f t="shared" si="114"/>
        <v>0</v>
      </c>
      <c r="M228" s="135">
        <f t="shared" si="114"/>
        <v>0</v>
      </c>
    </row>
    <row r="229" spans="1:13" s="43" customFormat="1" ht="18" customHeight="1">
      <c r="A229" s="151"/>
      <c r="B229" s="140"/>
      <c r="C229" s="150" t="s">
        <v>256</v>
      </c>
      <c r="D229" s="152" t="s">
        <v>126</v>
      </c>
      <c r="E229" s="135"/>
      <c r="F229" s="135"/>
      <c r="G229" s="135"/>
      <c r="H229" s="135"/>
      <c r="I229" s="135"/>
      <c r="J229" s="135"/>
      <c r="K229" s="135"/>
      <c r="L229" s="135"/>
      <c r="M229" s="135"/>
    </row>
    <row r="230" spans="1:13" s="43" customFormat="1" ht="18" customHeight="1">
      <c r="A230" s="151"/>
      <c r="B230" s="140"/>
      <c r="C230" s="122" t="s">
        <v>257</v>
      </c>
      <c r="D230" s="152" t="s">
        <v>127</v>
      </c>
      <c r="E230" s="135">
        <v>2250</v>
      </c>
      <c r="F230" s="135"/>
      <c r="G230" s="135"/>
      <c r="H230" s="135"/>
      <c r="I230" s="135"/>
      <c r="J230" s="135"/>
      <c r="K230" s="135"/>
      <c r="L230" s="135"/>
      <c r="M230" s="135"/>
    </row>
    <row r="231" spans="1:13" s="43" customFormat="1" ht="18" customHeight="1">
      <c r="A231" s="151"/>
      <c r="B231" s="140"/>
      <c r="C231" s="150" t="s">
        <v>321</v>
      </c>
      <c r="D231" s="152" t="s">
        <v>128</v>
      </c>
      <c r="E231" s="135"/>
      <c r="F231" s="135"/>
      <c r="G231" s="135"/>
      <c r="H231" s="135"/>
      <c r="I231" s="135"/>
      <c r="J231" s="135"/>
      <c r="K231" s="135"/>
      <c r="L231" s="135"/>
      <c r="M231" s="135"/>
    </row>
    <row r="232" spans="1:13" s="43" customFormat="1" ht="18" customHeight="1">
      <c r="A232" s="151"/>
      <c r="B232" s="140"/>
      <c r="C232" s="122" t="s">
        <v>322</v>
      </c>
      <c r="D232" s="152" t="s">
        <v>129</v>
      </c>
      <c r="E232" s="135"/>
      <c r="F232" s="135"/>
      <c r="G232" s="135"/>
      <c r="H232" s="135"/>
      <c r="I232" s="135"/>
      <c r="J232" s="135"/>
      <c r="K232" s="135"/>
      <c r="L232" s="135"/>
      <c r="M232" s="135"/>
    </row>
    <row r="233" spans="1:13" s="43" customFormat="1" ht="18" customHeight="1">
      <c r="A233" s="151"/>
      <c r="B233" s="140"/>
      <c r="C233" s="122" t="s">
        <v>323</v>
      </c>
      <c r="D233" s="152" t="s">
        <v>130</v>
      </c>
      <c r="E233" s="135"/>
      <c r="F233" s="135"/>
      <c r="G233" s="135"/>
      <c r="H233" s="135"/>
      <c r="I233" s="135"/>
      <c r="J233" s="135"/>
      <c r="K233" s="135"/>
      <c r="L233" s="135"/>
      <c r="M233" s="135"/>
    </row>
    <row r="234" spans="1:13" s="43" customFormat="1" ht="18" customHeight="1">
      <c r="A234" s="151"/>
      <c r="B234" s="140"/>
      <c r="C234" s="122" t="s">
        <v>324</v>
      </c>
      <c r="D234" s="152" t="s">
        <v>131</v>
      </c>
      <c r="E234" s="135"/>
      <c r="F234" s="135"/>
      <c r="G234" s="135"/>
      <c r="H234" s="135"/>
      <c r="I234" s="135"/>
      <c r="J234" s="135"/>
      <c r="K234" s="135"/>
      <c r="L234" s="135"/>
      <c r="M234" s="135"/>
    </row>
    <row r="235" spans="1:13" s="43" customFormat="1" ht="18" customHeight="1">
      <c r="A235" s="151"/>
      <c r="B235" s="140"/>
      <c r="C235" s="122" t="s">
        <v>325</v>
      </c>
      <c r="D235" s="152" t="s">
        <v>132</v>
      </c>
      <c r="E235" s="135"/>
      <c r="F235" s="135"/>
      <c r="G235" s="135"/>
      <c r="H235" s="135"/>
      <c r="I235" s="135"/>
      <c r="J235" s="135"/>
      <c r="K235" s="135"/>
      <c r="L235" s="135"/>
      <c r="M235" s="135"/>
    </row>
    <row r="236" spans="1:13" s="43" customFormat="1" ht="18" customHeight="1">
      <c r="A236" s="151"/>
      <c r="B236" s="140"/>
      <c r="C236" s="122" t="s">
        <v>124</v>
      </c>
      <c r="D236" s="152" t="s">
        <v>0</v>
      </c>
      <c r="E236" s="135"/>
      <c r="F236" s="135"/>
      <c r="G236" s="135"/>
      <c r="H236" s="135"/>
      <c r="I236" s="135"/>
      <c r="J236" s="135"/>
      <c r="K236" s="135"/>
      <c r="L236" s="135"/>
      <c r="M236" s="135"/>
    </row>
    <row r="237" spans="1:13" s="43" customFormat="1" ht="18" customHeight="1">
      <c r="A237" s="151"/>
      <c r="B237" s="140"/>
      <c r="C237" s="150" t="s">
        <v>125</v>
      </c>
      <c r="D237" s="152" t="s">
        <v>1</v>
      </c>
      <c r="E237" s="135"/>
      <c r="F237" s="135"/>
      <c r="G237" s="135"/>
      <c r="H237" s="135"/>
      <c r="I237" s="135"/>
      <c r="J237" s="135"/>
      <c r="K237" s="135"/>
      <c r="L237" s="135"/>
      <c r="M237" s="135"/>
    </row>
    <row r="238" spans="1:13" s="43" customFormat="1" ht="18" customHeight="1">
      <c r="A238" s="151"/>
      <c r="B238" s="140" t="s">
        <v>356</v>
      </c>
      <c r="C238" s="150"/>
      <c r="D238" s="86" t="s">
        <v>431</v>
      </c>
      <c r="E238" s="135">
        <f>E239+E240+E241</f>
        <v>64196</v>
      </c>
      <c r="F238" s="135">
        <f t="shared" ref="F238:M238" si="115">F239+F240+F241</f>
        <v>0</v>
      </c>
      <c r="G238" s="135">
        <f t="shared" si="115"/>
        <v>0</v>
      </c>
      <c r="H238" s="135">
        <f t="shared" si="115"/>
        <v>0</v>
      </c>
      <c r="I238" s="135">
        <f t="shared" si="115"/>
        <v>0</v>
      </c>
      <c r="J238" s="135">
        <f t="shared" si="115"/>
        <v>0</v>
      </c>
      <c r="K238" s="135">
        <f t="shared" si="115"/>
        <v>0</v>
      </c>
      <c r="L238" s="135">
        <f t="shared" si="115"/>
        <v>0</v>
      </c>
      <c r="M238" s="135">
        <f t="shared" si="115"/>
        <v>0</v>
      </c>
    </row>
    <row r="239" spans="1:13" s="43" customFormat="1" ht="18" customHeight="1">
      <c r="A239" s="151"/>
      <c r="B239" s="140"/>
      <c r="C239" s="150" t="s">
        <v>2</v>
      </c>
      <c r="D239" s="152" t="s">
        <v>5</v>
      </c>
      <c r="E239" s="135">
        <f>600+600+3000+1250+500+344+200+200+225+80+1500+11907+50+192+232</f>
        <v>20880</v>
      </c>
      <c r="F239" s="135"/>
      <c r="G239" s="135"/>
      <c r="H239" s="135"/>
      <c r="I239" s="135"/>
      <c r="J239" s="135"/>
      <c r="K239" s="135"/>
      <c r="L239" s="135"/>
      <c r="M239" s="135"/>
    </row>
    <row r="240" spans="1:13" s="43" customFormat="1" ht="18" customHeight="1">
      <c r="A240" s="151"/>
      <c r="B240" s="140"/>
      <c r="C240" s="150" t="s">
        <v>3</v>
      </c>
      <c r="D240" s="152" t="s">
        <v>168</v>
      </c>
      <c r="E240" s="135">
        <v>1000</v>
      </c>
      <c r="F240" s="135"/>
      <c r="G240" s="135"/>
      <c r="H240" s="135"/>
      <c r="I240" s="135"/>
      <c r="J240" s="135"/>
      <c r="K240" s="135"/>
      <c r="L240" s="135"/>
      <c r="M240" s="135"/>
    </row>
    <row r="241" spans="1:13" s="43" customFormat="1" ht="24" customHeight="1">
      <c r="A241" s="151"/>
      <c r="B241" s="140"/>
      <c r="C241" s="122" t="s">
        <v>4</v>
      </c>
      <c r="D241" s="152" t="s">
        <v>40</v>
      </c>
      <c r="E241" s="135">
        <f>200+161+161+100+20+154+157+1+30000+5000+450+221+350+1000+161+4180</f>
        <v>42316</v>
      </c>
      <c r="F241" s="135"/>
      <c r="G241" s="135"/>
      <c r="H241" s="135"/>
      <c r="I241" s="135"/>
      <c r="J241" s="135"/>
      <c r="K241" s="135"/>
      <c r="L241" s="135"/>
      <c r="M241" s="135"/>
    </row>
    <row r="242" spans="1:13" s="43" customFormat="1" ht="18" customHeight="1">
      <c r="A242" s="151"/>
      <c r="B242" s="140" t="s">
        <v>437</v>
      </c>
      <c r="C242" s="72"/>
      <c r="D242" s="86" t="s">
        <v>314</v>
      </c>
      <c r="E242" s="135">
        <v>100</v>
      </c>
      <c r="F242" s="135"/>
      <c r="G242" s="135"/>
      <c r="H242" s="135"/>
      <c r="I242" s="135"/>
      <c r="J242" s="135"/>
      <c r="K242" s="135"/>
      <c r="L242" s="135"/>
      <c r="M242" s="135"/>
    </row>
    <row r="243" spans="1:13" s="43" customFormat="1" ht="18" customHeight="1">
      <c r="A243" s="151"/>
      <c r="B243" s="140" t="s">
        <v>484</v>
      </c>
      <c r="C243" s="72"/>
      <c r="D243" s="86" t="s">
        <v>301</v>
      </c>
      <c r="E243" s="135">
        <f>12280-908+2</f>
        <v>11374</v>
      </c>
      <c r="F243" s="135"/>
      <c r="G243" s="135"/>
      <c r="H243" s="135"/>
      <c r="I243" s="135"/>
      <c r="J243" s="135"/>
      <c r="K243" s="135"/>
      <c r="L243" s="135"/>
      <c r="M243" s="135"/>
    </row>
    <row r="244" spans="1:13" s="43" customFormat="1" ht="42" customHeight="1">
      <c r="A244" s="347" t="s">
        <v>946</v>
      </c>
      <c r="B244" s="348"/>
      <c r="C244" s="348"/>
      <c r="D244" s="51" t="s">
        <v>162</v>
      </c>
      <c r="E244" s="135">
        <f>E246+E247+E249+E250+E251+E252+E255</f>
        <v>122563</v>
      </c>
      <c r="F244" s="135">
        <f t="shared" ref="F244:M244" si="116">F246+F247+F249+F250+F251+F252+F255</f>
        <v>0</v>
      </c>
      <c r="G244" s="135">
        <f t="shared" si="116"/>
        <v>0</v>
      </c>
      <c r="H244" s="135">
        <f t="shared" si="116"/>
        <v>0</v>
      </c>
      <c r="I244" s="135">
        <f t="shared" si="116"/>
        <v>0</v>
      </c>
      <c r="J244" s="135">
        <f t="shared" si="116"/>
        <v>0</v>
      </c>
      <c r="K244" s="135">
        <f t="shared" si="116"/>
        <v>0</v>
      </c>
      <c r="L244" s="135">
        <f t="shared" si="116"/>
        <v>0</v>
      </c>
      <c r="M244" s="135">
        <f t="shared" si="116"/>
        <v>0</v>
      </c>
    </row>
    <row r="245" spans="1:13" s="43" customFormat="1" ht="18" customHeight="1">
      <c r="A245" s="136" t="s">
        <v>804</v>
      </c>
      <c r="B245" s="137"/>
      <c r="C245" s="138"/>
      <c r="D245" s="86"/>
      <c r="E245" s="135"/>
      <c r="F245" s="135"/>
      <c r="G245" s="135"/>
      <c r="H245" s="135"/>
      <c r="I245" s="135"/>
      <c r="J245" s="135"/>
      <c r="K245" s="135"/>
      <c r="L245" s="135"/>
      <c r="M245" s="135"/>
    </row>
    <row r="246" spans="1:13" s="43" customFormat="1" ht="18" customHeight="1">
      <c r="A246" s="145"/>
      <c r="B246" s="140" t="s">
        <v>958</v>
      </c>
      <c r="C246" s="141"/>
      <c r="D246" s="86" t="s">
        <v>302</v>
      </c>
      <c r="E246" s="135">
        <v>9705</v>
      </c>
      <c r="F246" s="135"/>
      <c r="G246" s="135"/>
      <c r="H246" s="135"/>
      <c r="I246" s="135"/>
      <c r="J246" s="135"/>
      <c r="K246" s="135"/>
      <c r="L246" s="135"/>
      <c r="M246" s="135"/>
    </row>
    <row r="247" spans="1:13" s="43" customFormat="1" ht="18" customHeight="1">
      <c r="A247" s="145"/>
      <c r="B247" s="144" t="s">
        <v>309</v>
      </c>
      <c r="C247" s="141"/>
      <c r="D247" s="86" t="s">
        <v>105</v>
      </c>
      <c r="E247" s="135">
        <f>E248</f>
        <v>68763</v>
      </c>
      <c r="F247" s="135">
        <f t="shared" ref="F247:M247" si="117">F248</f>
        <v>0</v>
      </c>
      <c r="G247" s="135">
        <f t="shared" si="117"/>
        <v>0</v>
      </c>
      <c r="H247" s="135">
        <f t="shared" si="117"/>
        <v>0</v>
      </c>
      <c r="I247" s="135">
        <f t="shared" si="117"/>
        <v>0</v>
      </c>
      <c r="J247" s="135">
        <f t="shared" si="117"/>
        <v>0</v>
      </c>
      <c r="K247" s="135">
        <f t="shared" si="117"/>
        <v>0</v>
      </c>
      <c r="L247" s="135">
        <f t="shared" si="117"/>
        <v>0</v>
      </c>
      <c r="M247" s="135">
        <f t="shared" si="117"/>
        <v>0</v>
      </c>
    </row>
    <row r="248" spans="1:13" s="43" customFormat="1" ht="18" customHeight="1">
      <c r="A248" s="145"/>
      <c r="B248" s="144"/>
      <c r="C248" s="141" t="s">
        <v>41</v>
      </c>
      <c r="D248" s="86" t="s">
        <v>135</v>
      </c>
      <c r="E248" s="135">
        <f>65498+3265</f>
        <v>68763</v>
      </c>
      <c r="F248" s="135"/>
      <c r="G248" s="135"/>
      <c r="H248" s="135"/>
      <c r="I248" s="135"/>
      <c r="J248" s="135"/>
      <c r="K248" s="135"/>
      <c r="L248" s="135"/>
      <c r="M248" s="135"/>
    </row>
    <row r="249" spans="1:13" s="43" customFormat="1" ht="18" customHeight="1">
      <c r="A249" s="145"/>
      <c r="B249" s="144" t="s">
        <v>204</v>
      </c>
      <c r="C249" s="150"/>
      <c r="D249" s="86" t="s">
        <v>303</v>
      </c>
      <c r="E249" s="243"/>
      <c r="F249" s="135"/>
      <c r="G249" s="135"/>
      <c r="H249" s="135"/>
      <c r="I249" s="135"/>
      <c r="J249" s="135"/>
      <c r="K249" s="135"/>
      <c r="L249" s="135"/>
      <c r="M249" s="135"/>
    </row>
    <row r="250" spans="1:13" s="43" customFormat="1" ht="18" customHeight="1">
      <c r="A250" s="151"/>
      <c r="B250" s="144" t="s">
        <v>485</v>
      </c>
      <c r="C250" s="150"/>
      <c r="D250" s="86" t="s">
        <v>509</v>
      </c>
      <c r="E250" s="135">
        <v>255</v>
      </c>
      <c r="F250" s="135"/>
      <c r="G250" s="135"/>
      <c r="H250" s="135"/>
      <c r="I250" s="135"/>
      <c r="J250" s="135"/>
      <c r="K250" s="135"/>
      <c r="L250" s="135"/>
      <c r="M250" s="135"/>
    </row>
    <row r="251" spans="1:13" s="43" customFormat="1" ht="18" customHeight="1">
      <c r="A251" s="151"/>
      <c r="B251" s="144" t="s">
        <v>417</v>
      </c>
      <c r="C251" s="144"/>
      <c r="D251" s="86" t="s">
        <v>418</v>
      </c>
      <c r="E251" s="135"/>
      <c r="F251" s="135"/>
      <c r="G251" s="135"/>
      <c r="H251" s="135"/>
      <c r="I251" s="135"/>
      <c r="J251" s="135"/>
      <c r="K251" s="135"/>
      <c r="L251" s="135"/>
      <c r="M251" s="135"/>
    </row>
    <row r="252" spans="1:13" s="43" customFormat="1" ht="18" customHeight="1">
      <c r="A252" s="151"/>
      <c r="B252" s="144" t="s">
        <v>419</v>
      </c>
      <c r="C252" s="150"/>
      <c r="D252" s="86" t="s">
        <v>508</v>
      </c>
      <c r="E252" s="135">
        <f>E253+E254</f>
        <v>2868</v>
      </c>
      <c r="F252" s="135">
        <f t="shared" ref="F252:M252" si="118">F253+F254</f>
        <v>0</v>
      </c>
      <c r="G252" s="135">
        <f t="shared" si="118"/>
        <v>0</v>
      </c>
      <c r="H252" s="135">
        <f t="shared" si="118"/>
        <v>0</v>
      </c>
      <c r="I252" s="135">
        <f t="shared" si="118"/>
        <v>0</v>
      </c>
      <c r="J252" s="135">
        <f t="shared" si="118"/>
        <v>0</v>
      </c>
      <c r="K252" s="135">
        <f t="shared" si="118"/>
        <v>0</v>
      </c>
      <c r="L252" s="135">
        <f t="shared" si="118"/>
        <v>0</v>
      </c>
      <c r="M252" s="135">
        <f t="shared" si="118"/>
        <v>0</v>
      </c>
    </row>
    <row r="253" spans="1:13" s="43" customFormat="1" ht="18" customHeight="1">
      <c r="A253" s="151"/>
      <c r="B253" s="144"/>
      <c r="C253" s="141" t="s">
        <v>42</v>
      </c>
      <c r="D253" s="86" t="s">
        <v>170</v>
      </c>
      <c r="E253" s="135">
        <v>500</v>
      </c>
      <c r="F253" s="135"/>
      <c r="G253" s="135"/>
      <c r="H253" s="135"/>
      <c r="I253" s="135"/>
      <c r="J253" s="135"/>
      <c r="K253" s="135"/>
      <c r="L253" s="135"/>
      <c r="M253" s="135"/>
    </row>
    <row r="254" spans="1:13" s="43" customFormat="1" ht="18" customHeight="1">
      <c r="A254" s="151"/>
      <c r="B254" s="144"/>
      <c r="C254" s="141" t="s">
        <v>169</v>
      </c>
      <c r="D254" s="86" t="s">
        <v>171</v>
      </c>
      <c r="E254" s="135">
        <v>2368</v>
      </c>
      <c r="F254" s="135"/>
      <c r="G254" s="135"/>
      <c r="H254" s="135"/>
      <c r="I254" s="135"/>
      <c r="J254" s="135"/>
      <c r="K254" s="135"/>
      <c r="L254" s="135"/>
      <c r="M254" s="135"/>
    </row>
    <row r="255" spans="1:13" s="43" customFormat="1" ht="27" customHeight="1">
      <c r="A255" s="145"/>
      <c r="B255" s="402" t="s">
        <v>490</v>
      </c>
      <c r="C255" s="402"/>
      <c r="D255" s="86" t="s">
        <v>106</v>
      </c>
      <c r="E255" s="135">
        <f>E256</f>
        <v>40972</v>
      </c>
      <c r="F255" s="135">
        <f t="shared" ref="F255:M255" si="119">F256</f>
        <v>0</v>
      </c>
      <c r="G255" s="135">
        <f t="shared" si="119"/>
        <v>0</v>
      </c>
      <c r="H255" s="135">
        <f t="shared" si="119"/>
        <v>0</v>
      </c>
      <c r="I255" s="135">
        <f t="shared" si="119"/>
        <v>0</v>
      </c>
      <c r="J255" s="135">
        <f t="shared" si="119"/>
        <v>0</v>
      </c>
      <c r="K255" s="135">
        <f t="shared" si="119"/>
        <v>0</v>
      </c>
      <c r="L255" s="135">
        <f t="shared" si="119"/>
        <v>0</v>
      </c>
      <c r="M255" s="135">
        <f t="shared" si="119"/>
        <v>0</v>
      </c>
    </row>
    <row r="256" spans="1:13" s="43" customFormat="1" ht="18" customHeight="1">
      <c r="A256" s="145"/>
      <c r="B256" s="140"/>
      <c r="C256" s="150" t="s">
        <v>488</v>
      </c>
      <c r="D256" s="86" t="s">
        <v>489</v>
      </c>
      <c r="E256" s="135">
        <v>40972</v>
      </c>
      <c r="F256" s="135"/>
      <c r="G256" s="135"/>
      <c r="H256" s="135"/>
      <c r="I256" s="135"/>
      <c r="J256" s="135"/>
      <c r="K256" s="135"/>
      <c r="L256" s="135"/>
      <c r="M256" s="135"/>
    </row>
    <row r="257" spans="1:13" s="43" customFormat="1" ht="30" customHeight="1">
      <c r="A257" s="347" t="s">
        <v>82</v>
      </c>
      <c r="B257" s="348"/>
      <c r="C257" s="348"/>
      <c r="D257" s="51"/>
      <c r="E257" s="135"/>
      <c r="F257" s="135"/>
      <c r="G257" s="135"/>
      <c r="H257" s="135"/>
      <c r="I257" s="135"/>
      <c r="J257" s="135"/>
      <c r="K257" s="135"/>
      <c r="L257" s="135"/>
      <c r="M257" s="135"/>
    </row>
    <row r="258" spans="1:13" s="43" customFormat="1" ht="27.75" customHeight="1">
      <c r="A258" s="347" t="s">
        <v>202</v>
      </c>
      <c r="B258" s="348"/>
      <c r="C258" s="348"/>
      <c r="D258" s="51" t="s">
        <v>510</v>
      </c>
      <c r="E258" s="135">
        <f>E260+E263+E266+E267+E268</f>
        <v>130712</v>
      </c>
      <c r="F258" s="135">
        <f t="shared" ref="F258:M258" si="120">F260+F263+F266+F267+F268</f>
        <v>0</v>
      </c>
      <c r="G258" s="135">
        <f t="shared" si="120"/>
        <v>0</v>
      </c>
      <c r="H258" s="135">
        <f t="shared" si="120"/>
        <v>0</v>
      </c>
      <c r="I258" s="135">
        <f t="shared" si="120"/>
        <v>0</v>
      </c>
      <c r="J258" s="135">
        <f t="shared" si="120"/>
        <v>0</v>
      </c>
      <c r="K258" s="135">
        <f t="shared" si="120"/>
        <v>0</v>
      </c>
      <c r="L258" s="135">
        <f t="shared" si="120"/>
        <v>0</v>
      </c>
      <c r="M258" s="135">
        <f t="shared" si="120"/>
        <v>0</v>
      </c>
    </row>
    <row r="259" spans="1:13" s="43" customFormat="1" ht="18" customHeight="1">
      <c r="A259" s="136" t="s">
        <v>804</v>
      </c>
      <c r="B259" s="137"/>
      <c r="C259" s="138"/>
      <c r="D259" s="86"/>
      <c r="E259" s="135"/>
      <c r="F259" s="135"/>
      <c r="G259" s="135"/>
      <c r="H259" s="135"/>
      <c r="I259" s="135"/>
      <c r="J259" s="135"/>
      <c r="K259" s="135"/>
      <c r="L259" s="135"/>
      <c r="M259" s="135"/>
    </row>
    <row r="260" spans="1:13" s="43" customFormat="1" ht="18" customHeight="1">
      <c r="A260" s="151"/>
      <c r="B260" s="140" t="s">
        <v>113</v>
      </c>
      <c r="C260" s="72"/>
      <c r="D260" s="86" t="s">
        <v>512</v>
      </c>
      <c r="E260" s="135">
        <f>E261+E262</f>
        <v>0</v>
      </c>
      <c r="F260" s="135">
        <f t="shared" ref="F260:M260" si="121">F261+F262</f>
        <v>0</v>
      </c>
      <c r="G260" s="135">
        <f t="shared" si="121"/>
        <v>0</v>
      </c>
      <c r="H260" s="135">
        <f t="shared" si="121"/>
        <v>0</v>
      </c>
      <c r="I260" s="135">
        <f t="shared" si="121"/>
        <v>0</v>
      </c>
      <c r="J260" s="135">
        <f t="shared" si="121"/>
        <v>0</v>
      </c>
      <c r="K260" s="135">
        <f t="shared" si="121"/>
        <v>0</v>
      </c>
      <c r="L260" s="135">
        <f t="shared" si="121"/>
        <v>0</v>
      </c>
      <c r="M260" s="135">
        <f t="shared" si="121"/>
        <v>0</v>
      </c>
    </row>
    <row r="261" spans="1:13" s="43" customFormat="1" ht="18" customHeight="1">
      <c r="A261" s="151"/>
      <c r="B261" s="140"/>
      <c r="C261" s="150" t="s">
        <v>526</v>
      </c>
      <c r="D261" s="86" t="s">
        <v>998</v>
      </c>
      <c r="E261" s="135"/>
      <c r="F261" s="135"/>
      <c r="G261" s="135"/>
      <c r="H261" s="135"/>
      <c r="I261" s="135"/>
      <c r="J261" s="135"/>
      <c r="K261" s="135"/>
      <c r="L261" s="135"/>
      <c r="M261" s="135"/>
    </row>
    <row r="262" spans="1:13" s="43" customFormat="1" ht="18" customHeight="1">
      <c r="A262" s="151"/>
      <c r="B262" s="140"/>
      <c r="C262" s="143" t="s">
        <v>87</v>
      </c>
      <c r="D262" s="86" t="s">
        <v>999</v>
      </c>
      <c r="E262" s="135"/>
      <c r="F262" s="135"/>
      <c r="G262" s="135"/>
      <c r="H262" s="135"/>
      <c r="I262" s="135"/>
      <c r="J262" s="135"/>
      <c r="K262" s="135"/>
      <c r="L262" s="135"/>
      <c r="M262" s="135"/>
    </row>
    <row r="263" spans="1:13" s="43" customFormat="1" ht="30" customHeight="1">
      <c r="A263" s="151"/>
      <c r="B263" s="402" t="s">
        <v>198</v>
      </c>
      <c r="C263" s="402"/>
      <c r="D263" s="86" t="s">
        <v>513</v>
      </c>
      <c r="E263" s="135">
        <f>E264+E265</f>
        <v>0</v>
      </c>
      <c r="F263" s="135">
        <f t="shared" ref="F263:M263" si="122">F264+F265</f>
        <v>0</v>
      </c>
      <c r="G263" s="135">
        <f t="shared" si="122"/>
        <v>0</v>
      </c>
      <c r="H263" s="135">
        <f t="shared" si="122"/>
        <v>0</v>
      </c>
      <c r="I263" s="135">
        <f t="shared" si="122"/>
        <v>0</v>
      </c>
      <c r="J263" s="135">
        <f t="shared" si="122"/>
        <v>0</v>
      </c>
      <c r="K263" s="135">
        <f t="shared" si="122"/>
        <v>0</v>
      </c>
      <c r="L263" s="135">
        <f t="shared" si="122"/>
        <v>0</v>
      </c>
      <c r="M263" s="135">
        <f t="shared" si="122"/>
        <v>0</v>
      </c>
    </row>
    <row r="264" spans="1:13" s="43" customFormat="1" ht="18" customHeight="1">
      <c r="A264" s="151"/>
      <c r="B264" s="144"/>
      <c r="C264" s="141" t="s">
        <v>88</v>
      </c>
      <c r="D264" s="86" t="s">
        <v>1000</v>
      </c>
      <c r="E264" s="135"/>
      <c r="F264" s="135"/>
      <c r="G264" s="135"/>
      <c r="H264" s="135"/>
      <c r="I264" s="135"/>
      <c r="J264" s="135"/>
      <c r="K264" s="135"/>
      <c r="L264" s="135"/>
      <c r="M264" s="135"/>
    </row>
    <row r="265" spans="1:13" s="43" customFormat="1" ht="18" customHeight="1">
      <c r="A265" s="151"/>
      <c r="B265" s="144"/>
      <c r="C265" s="141" t="s">
        <v>89</v>
      </c>
      <c r="D265" s="86" t="s">
        <v>1001</v>
      </c>
      <c r="E265" s="135"/>
      <c r="F265" s="135"/>
      <c r="G265" s="135"/>
      <c r="H265" s="135"/>
      <c r="I265" s="135"/>
      <c r="J265" s="135"/>
      <c r="K265" s="135"/>
      <c r="L265" s="135"/>
      <c r="M265" s="135"/>
    </row>
    <row r="266" spans="1:13" s="43" customFormat="1" ht="18" customHeight="1">
      <c r="A266" s="151"/>
      <c r="B266" s="140" t="s">
        <v>342</v>
      </c>
      <c r="C266" s="141"/>
      <c r="D266" s="86" t="s">
        <v>514</v>
      </c>
      <c r="E266" s="135">
        <f>34963+5574+12089+750+10</f>
        <v>53386</v>
      </c>
      <c r="F266" s="135"/>
      <c r="G266" s="135"/>
      <c r="H266" s="135"/>
      <c r="I266" s="135"/>
      <c r="J266" s="135"/>
      <c r="K266" s="135"/>
      <c r="L266" s="135"/>
      <c r="M266" s="135"/>
    </row>
    <row r="267" spans="1:13" s="43" customFormat="1" ht="18" customHeight="1">
      <c r="A267" s="151"/>
      <c r="B267" s="140" t="s">
        <v>823</v>
      </c>
      <c r="C267" s="141"/>
      <c r="D267" s="86" t="s">
        <v>515</v>
      </c>
      <c r="E267" s="135"/>
      <c r="F267" s="135"/>
      <c r="G267" s="135"/>
      <c r="H267" s="135"/>
      <c r="I267" s="135"/>
      <c r="J267" s="135"/>
      <c r="K267" s="135"/>
      <c r="L267" s="135"/>
      <c r="M267" s="135"/>
    </row>
    <row r="268" spans="1:13" s="43" customFormat="1" ht="18" customHeight="1">
      <c r="A268" s="151"/>
      <c r="B268" s="140" t="s">
        <v>192</v>
      </c>
      <c r="C268" s="72"/>
      <c r="D268" s="86" t="s">
        <v>516</v>
      </c>
      <c r="E268" s="135">
        <f>15+790+134+150+150+126+650+119+50+1500+100+4673+143+11+3000+37+2389+30+42+10+84+97+327+1+200+260+48+3368+930+2000+20+150+1500+320+700+3200+3000+200+106+63+41+500+1+150+160+125+1+9+3+1+6657+33529-1+750+161+2546+2000</f>
        <v>77326</v>
      </c>
      <c r="F268" s="135"/>
      <c r="G268" s="135"/>
      <c r="H268" s="135"/>
      <c r="I268" s="135"/>
      <c r="J268" s="135"/>
      <c r="K268" s="135"/>
      <c r="L268" s="135"/>
      <c r="M268" s="135"/>
    </row>
    <row r="269" spans="1:13" s="43" customFormat="1" ht="18" customHeight="1">
      <c r="A269" s="78" t="s">
        <v>80</v>
      </c>
      <c r="B269" s="144"/>
      <c r="C269" s="72"/>
      <c r="D269" s="51" t="s">
        <v>511</v>
      </c>
      <c r="E269" s="135">
        <f>E271+E272+E275+E276</f>
        <v>97103</v>
      </c>
      <c r="F269" s="135">
        <f t="shared" ref="F269:M269" si="123">F271+F272+F275+F276</f>
        <v>0</v>
      </c>
      <c r="G269" s="135">
        <f t="shared" si="123"/>
        <v>0</v>
      </c>
      <c r="H269" s="135">
        <f t="shared" si="123"/>
        <v>0</v>
      </c>
      <c r="I269" s="135">
        <f t="shared" si="123"/>
        <v>0</v>
      </c>
      <c r="J269" s="135">
        <f t="shared" si="123"/>
        <v>0</v>
      </c>
      <c r="K269" s="135">
        <f t="shared" si="123"/>
        <v>0</v>
      </c>
      <c r="L269" s="135">
        <f t="shared" si="123"/>
        <v>0</v>
      </c>
      <c r="M269" s="135">
        <f t="shared" si="123"/>
        <v>0</v>
      </c>
    </row>
    <row r="270" spans="1:13" s="43" customFormat="1" ht="18" customHeight="1">
      <c r="A270" s="136" t="s">
        <v>804</v>
      </c>
      <c r="B270" s="137"/>
      <c r="C270" s="138"/>
      <c r="D270" s="86"/>
      <c r="E270" s="135"/>
      <c r="F270" s="135"/>
      <c r="G270" s="135"/>
      <c r="H270" s="135"/>
      <c r="I270" s="135"/>
      <c r="J270" s="135"/>
      <c r="K270" s="135"/>
      <c r="L270" s="135"/>
      <c r="M270" s="135"/>
    </row>
    <row r="271" spans="1:13" s="43" customFormat="1" ht="18" customHeight="1">
      <c r="A271" s="136"/>
      <c r="B271" s="153" t="s">
        <v>172</v>
      </c>
      <c r="C271" s="138"/>
      <c r="D271" s="86" t="s">
        <v>173</v>
      </c>
      <c r="E271" s="135"/>
      <c r="F271" s="135"/>
      <c r="G271" s="135"/>
      <c r="H271" s="135"/>
      <c r="I271" s="135"/>
      <c r="J271" s="135"/>
      <c r="K271" s="135"/>
      <c r="L271" s="135"/>
      <c r="M271" s="135"/>
    </row>
    <row r="272" spans="1:13" s="43" customFormat="1" ht="18" customHeight="1">
      <c r="A272" s="151"/>
      <c r="B272" s="140" t="s">
        <v>646</v>
      </c>
      <c r="C272" s="141"/>
      <c r="D272" s="86" t="s">
        <v>517</v>
      </c>
      <c r="E272" s="135">
        <f>E273+E274</f>
        <v>84583</v>
      </c>
      <c r="F272" s="135">
        <f t="shared" ref="F272:M272" si="124">F273+F274</f>
        <v>0</v>
      </c>
      <c r="G272" s="135">
        <f t="shared" si="124"/>
        <v>0</v>
      </c>
      <c r="H272" s="135">
        <f t="shared" si="124"/>
        <v>0</v>
      </c>
      <c r="I272" s="135">
        <f t="shared" si="124"/>
        <v>0</v>
      </c>
      <c r="J272" s="135">
        <f t="shared" si="124"/>
        <v>0</v>
      </c>
      <c r="K272" s="135">
        <f t="shared" si="124"/>
        <v>0</v>
      </c>
      <c r="L272" s="135">
        <f t="shared" si="124"/>
        <v>0</v>
      </c>
      <c r="M272" s="135">
        <f t="shared" si="124"/>
        <v>0</v>
      </c>
    </row>
    <row r="273" spans="1:13" s="43" customFormat="1" ht="18" customHeight="1">
      <c r="A273" s="151"/>
      <c r="B273" s="140"/>
      <c r="C273" s="141" t="s">
        <v>90</v>
      </c>
      <c r="D273" s="86" t="s">
        <v>1002</v>
      </c>
      <c r="E273" s="135">
        <f>46835+11996+15232+1000+9520</f>
        <v>84583</v>
      </c>
      <c r="F273" s="135"/>
      <c r="G273" s="135"/>
      <c r="H273" s="135"/>
      <c r="I273" s="135"/>
      <c r="J273" s="135"/>
      <c r="K273" s="135"/>
      <c r="L273" s="135"/>
      <c r="M273" s="135"/>
    </row>
    <row r="274" spans="1:13" s="43" customFormat="1" ht="18" customHeight="1">
      <c r="A274" s="151"/>
      <c r="B274" s="140"/>
      <c r="C274" s="141" t="s">
        <v>997</v>
      </c>
      <c r="D274" s="86" t="s">
        <v>290</v>
      </c>
      <c r="E274" s="135"/>
      <c r="F274" s="135"/>
      <c r="G274" s="135"/>
      <c r="H274" s="135"/>
      <c r="I274" s="135"/>
      <c r="J274" s="135"/>
      <c r="K274" s="135"/>
      <c r="L274" s="135"/>
      <c r="M274" s="135"/>
    </row>
    <row r="275" spans="1:13" s="43" customFormat="1" ht="18" customHeight="1">
      <c r="A275" s="151"/>
      <c r="B275" s="140" t="s">
        <v>518</v>
      </c>
      <c r="C275" s="141"/>
      <c r="D275" s="86" t="s">
        <v>519</v>
      </c>
      <c r="E275" s="135">
        <f>12000+70</f>
        <v>12070</v>
      </c>
      <c r="F275" s="135"/>
      <c r="G275" s="135"/>
      <c r="H275" s="135"/>
      <c r="I275" s="135"/>
      <c r="J275" s="135"/>
      <c r="K275" s="135"/>
      <c r="L275" s="135"/>
      <c r="M275" s="135"/>
    </row>
    <row r="276" spans="1:13" s="43" customFormat="1" ht="18" customHeight="1">
      <c r="A276" s="151"/>
      <c r="B276" s="140" t="s">
        <v>78</v>
      </c>
      <c r="C276" s="141"/>
      <c r="D276" s="86" t="s">
        <v>79</v>
      </c>
      <c r="E276" s="135">
        <v>450</v>
      </c>
      <c r="F276" s="135"/>
      <c r="G276" s="135"/>
      <c r="H276" s="135"/>
      <c r="I276" s="135"/>
      <c r="J276" s="135"/>
      <c r="K276" s="135"/>
      <c r="L276" s="135"/>
      <c r="M276" s="135"/>
    </row>
    <row r="277" spans="1:13" s="43" customFormat="1" ht="30.75" customHeight="1">
      <c r="A277" s="347" t="s">
        <v>507</v>
      </c>
      <c r="B277" s="348"/>
      <c r="C277" s="348"/>
      <c r="D277" s="51" t="s">
        <v>520</v>
      </c>
      <c r="E277" s="135">
        <f>E278+E285+E290+E297+E309</f>
        <v>189699</v>
      </c>
      <c r="F277" s="135">
        <f t="shared" ref="F277:M277" si="125">F278+F285+F290+F297+F309</f>
        <v>0</v>
      </c>
      <c r="G277" s="135">
        <f t="shared" si="125"/>
        <v>0</v>
      </c>
      <c r="H277" s="135">
        <f t="shared" si="125"/>
        <v>0</v>
      </c>
      <c r="I277" s="135">
        <f t="shared" si="125"/>
        <v>0</v>
      </c>
      <c r="J277" s="135">
        <f t="shared" si="125"/>
        <v>0</v>
      </c>
      <c r="K277" s="135">
        <f t="shared" si="125"/>
        <v>0</v>
      </c>
      <c r="L277" s="135">
        <f t="shared" si="125"/>
        <v>0</v>
      </c>
      <c r="M277" s="135">
        <f t="shared" si="125"/>
        <v>0</v>
      </c>
    </row>
    <row r="278" spans="1:13" s="43" customFormat="1" ht="23.25" customHeight="1">
      <c r="A278" s="347" t="s">
        <v>157</v>
      </c>
      <c r="B278" s="348"/>
      <c r="C278" s="348"/>
      <c r="D278" s="51" t="s">
        <v>121</v>
      </c>
      <c r="E278" s="135">
        <f>E280</f>
        <v>0</v>
      </c>
      <c r="F278" s="135">
        <f t="shared" ref="F278:M278" si="126">F280</f>
        <v>0</v>
      </c>
      <c r="G278" s="135">
        <f t="shared" si="126"/>
        <v>0</v>
      </c>
      <c r="H278" s="135">
        <f t="shared" si="126"/>
        <v>0</v>
      </c>
      <c r="I278" s="135">
        <f t="shared" si="126"/>
        <v>0</v>
      </c>
      <c r="J278" s="135">
        <f t="shared" si="126"/>
        <v>0</v>
      </c>
      <c r="K278" s="135">
        <f t="shared" si="126"/>
        <v>0</v>
      </c>
      <c r="L278" s="135">
        <f t="shared" si="126"/>
        <v>0</v>
      </c>
      <c r="M278" s="135">
        <f t="shared" si="126"/>
        <v>0</v>
      </c>
    </row>
    <row r="279" spans="1:13" s="43" customFormat="1" ht="18" customHeight="1">
      <c r="A279" s="136" t="s">
        <v>804</v>
      </c>
      <c r="B279" s="137"/>
      <c r="C279" s="138"/>
      <c r="D279" s="86"/>
      <c r="E279" s="135"/>
      <c r="F279" s="135"/>
      <c r="G279" s="135"/>
      <c r="H279" s="135"/>
      <c r="I279" s="135"/>
      <c r="J279" s="135"/>
      <c r="K279" s="135"/>
      <c r="L279" s="135"/>
      <c r="M279" s="135"/>
    </row>
    <row r="280" spans="1:13" s="43" customFormat="1" ht="31.9" customHeight="1">
      <c r="A280" s="151"/>
      <c r="B280" s="457" t="s">
        <v>857</v>
      </c>
      <c r="C280" s="457"/>
      <c r="D280" s="86" t="s">
        <v>327</v>
      </c>
      <c r="E280" s="135">
        <f>E281+E282+E283+E284</f>
        <v>0</v>
      </c>
      <c r="F280" s="135">
        <f t="shared" ref="F280:M280" si="127">F281+F282+F283+F284</f>
        <v>0</v>
      </c>
      <c r="G280" s="135">
        <f t="shared" si="127"/>
        <v>0</v>
      </c>
      <c r="H280" s="135">
        <f t="shared" si="127"/>
        <v>0</v>
      </c>
      <c r="I280" s="135">
        <f t="shared" si="127"/>
        <v>0</v>
      </c>
      <c r="J280" s="135">
        <f t="shared" si="127"/>
        <v>0</v>
      </c>
      <c r="K280" s="135">
        <f t="shared" si="127"/>
        <v>0</v>
      </c>
      <c r="L280" s="135">
        <f t="shared" si="127"/>
        <v>0</v>
      </c>
      <c r="M280" s="135">
        <f t="shared" si="127"/>
        <v>0</v>
      </c>
    </row>
    <row r="281" spans="1:13" s="43" customFormat="1" ht="18" customHeight="1">
      <c r="A281" s="151"/>
      <c r="B281" s="140"/>
      <c r="C281" s="141" t="s">
        <v>678</v>
      </c>
      <c r="D281" s="86" t="s">
        <v>318</v>
      </c>
      <c r="E281" s="135"/>
      <c r="F281" s="135"/>
      <c r="G281" s="135"/>
      <c r="H281" s="135"/>
      <c r="I281" s="135"/>
      <c r="J281" s="135"/>
      <c r="K281" s="135"/>
      <c r="L281" s="135"/>
      <c r="M281" s="135"/>
    </row>
    <row r="282" spans="1:13" s="43" customFormat="1" ht="18" customHeight="1">
      <c r="A282" s="151"/>
      <c r="B282" s="140"/>
      <c r="C282" s="141" t="s">
        <v>420</v>
      </c>
      <c r="D282" s="86" t="s">
        <v>206</v>
      </c>
      <c r="E282" s="135"/>
      <c r="F282" s="135"/>
      <c r="G282" s="135"/>
      <c r="H282" s="135"/>
      <c r="I282" s="135"/>
      <c r="J282" s="135"/>
      <c r="K282" s="135"/>
      <c r="L282" s="135"/>
      <c r="M282" s="135"/>
    </row>
    <row r="283" spans="1:13" s="43" customFormat="1" ht="18" customHeight="1">
      <c r="A283" s="151"/>
      <c r="B283" s="140"/>
      <c r="C283" s="141" t="s">
        <v>316</v>
      </c>
      <c r="D283" s="86" t="s">
        <v>319</v>
      </c>
      <c r="E283" s="135"/>
      <c r="F283" s="135"/>
      <c r="G283" s="135"/>
      <c r="H283" s="135"/>
      <c r="I283" s="135"/>
      <c r="J283" s="135"/>
      <c r="K283" s="135"/>
      <c r="L283" s="135"/>
      <c r="M283" s="135"/>
    </row>
    <row r="284" spans="1:13" s="43" customFormat="1" ht="18" customHeight="1">
      <c r="A284" s="151"/>
      <c r="B284" s="140"/>
      <c r="C284" s="150" t="s">
        <v>317</v>
      </c>
      <c r="D284" s="86" t="s">
        <v>320</v>
      </c>
      <c r="E284" s="135"/>
      <c r="F284" s="135"/>
      <c r="G284" s="135"/>
      <c r="H284" s="135"/>
      <c r="I284" s="135"/>
      <c r="J284" s="135"/>
      <c r="K284" s="135"/>
      <c r="L284" s="135"/>
      <c r="M284" s="135"/>
    </row>
    <row r="285" spans="1:13" s="43" customFormat="1" ht="18" customHeight="1">
      <c r="A285" s="78" t="s">
        <v>858</v>
      </c>
      <c r="B285" s="140"/>
      <c r="C285" s="72"/>
      <c r="D285" s="51" t="s">
        <v>54</v>
      </c>
      <c r="E285" s="135">
        <f>E287+E288+E289</f>
        <v>44000</v>
      </c>
      <c r="F285" s="135">
        <f t="shared" ref="F285:M285" si="128">F287+F288+F289</f>
        <v>0</v>
      </c>
      <c r="G285" s="135">
        <f t="shared" si="128"/>
        <v>0</v>
      </c>
      <c r="H285" s="135">
        <f t="shared" si="128"/>
        <v>0</v>
      </c>
      <c r="I285" s="135">
        <f t="shared" si="128"/>
        <v>0</v>
      </c>
      <c r="J285" s="135">
        <f t="shared" si="128"/>
        <v>0</v>
      </c>
      <c r="K285" s="135">
        <f t="shared" si="128"/>
        <v>0</v>
      </c>
      <c r="L285" s="135">
        <f t="shared" si="128"/>
        <v>0</v>
      </c>
      <c r="M285" s="135">
        <f t="shared" si="128"/>
        <v>0</v>
      </c>
    </row>
    <row r="286" spans="1:13" s="43" customFormat="1" ht="18" customHeight="1">
      <c r="A286" s="136" t="s">
        <v>804</v>
      </c>
      <c r="B286" s="137"/>
      <c r="C286" s="138"/>
      <c r="D286" s="86"/>
      <c r="E286" s="135"/>
      <c r="F286" s="135"/>
      <c r="G286" s="135"/>
      <c r="H286" s="135"/>
      <c r="I286" s="135"/>
      <c r="J286" s="135"/>
      <c r="K286" s="135"/>
      <c r="L286" s="135"/>
      <c r="M286" s="135"/>
    </row>
    <row r="287" spans="1:13" s="43" customFormat="1" ht="18" customHeight="1">
      <c r="A287" s="78"/>
      <c r="B287" s="140" t="s">
        <v>843</v>
      </c>
      <c r="C287" s="150"/>
      <c r="D287" s="86" t="s">
        <v>368</v>
      </c>
      <c r="E287" s="135">
        <v>44000</v>
      </c>
      <c r="F287" s="135"/>
      <c r="G287" s="135"/>
      <c r="H287" s="135"/>
      <c r="I287" s="135"/>
      <c r="J287" s="135"/>
      <c r="K287" s="135"/>
      <c r="L287" s="135"/>
      <c r="M287" s="135"/>
    </row>
    <row r="288" spans="1:13" s="43" customFormat="1" ht="18" customHeight="1">
      <c r="A288" s="78"/>
      <c r="B288" s="140" t="s">
        <v>844</v>
      </c>
      <c r="C288" s="150"/>
      <c r="D288" s="86" t="s">
        <v>207</v>
      </c>
      <c r="E288" s="135"/>
      <c r="F288" s="135"/>
      <c r="G288" s="135"/>
      <c r="H288" s="135"/>
      <c r="I288" s="135"/>
      <c r="J288" s="135"/>
      <c r="K288" s="135"/>
      <c r="L288" s="135"/>
      <c r="M288" s="135"/>
    </row>
    <row r="289" spans="1:13" s="43" customFormat="1" ht="18" customHeight="1">
      <c r="A289" s="78"/>
      <c r="B289" s="144" t="s">
        <v>642</v>
      </c>
      <c r="C289" s="150"/>
      <c r="D289" s="86" t="s">
        <v>208</v>
      </c>
      <c r="E289" s="135"/>
      <c r="F289" s="135"/>
      <c r="G289" s="135"/>
      <c r="H289" s="135"/>
      <c r="I289" s="135"/>
      <c r="J289" s="135"/>
      <c r="K289" s="135"/>
      <c r="L289" s="135"/>
      <c r="M289" s="135"/>
    </row>
    <row r="290" spans="1:13" s="43" customFormat="1" ht="27" customHeight="1">
      <c r="A290" s="358" t="s">
        <v>177</v>
      </c>
      <c r="B290" s="359"/>
      <c r="C290" s="359"/>
      <c r="D290" s="51" t="s">
        <v>57</v>
      </c>
      <c r="E290" s="135">
        <f>E292+E296</f>
        <v>0</v>
      </c>
      <c r="F290" s="135">
        <f t="shared" ref="F290:M290" si="129">F292+F296</f>
        <v>0</v>
      </c>
      <c r="G290" s="135">
        <f t="shared" si="129"/>
        <v>0</v>
      </c>
      <c r="H290" s="135">
        <f t="shared" si="129"/>
        <v>0</v>
      </c>
      <c r="I290" s="135">
        <f t="shared" si="129"/>
        <v>0</v>
      </c>
      <c r="J290" s="135">
        <f t="shared" si="129"/>
        <v>0</v>
      </c>
      <c r="K290" s="135">
        <f t="shared" si="129"/>
        <v>0</v>
      </c>
      <c r="L290" s="135">
        <f t="shared" si="129"/>
        <v>0</v>
      </c>
      <c r="M290" s="135">
        <f t="shared" si="129"/>
        <v>0</v>
      </c>
    </row>
    <row r="291" spans="1:13" s="43" customFormat="1" ht="18" customHeight="1">
      <c r="A291" s="136" t="s">
        <v>804</v>
      </c>
      <c r="B291" s="137"/>
      <c r="C291" s="138"/>
      <c r="D291" s="86"/>
      <c r="E291" s="135"/>
      <c r="F291" s="135"/>
      <c r="G291" s="135"/>
      <c r="H291" s="135"/>
      <c r="I291" s="135"/>
      <c r="J291" s="135"/>
      <c r="K291" s="135"/>
      <c r="L291" s="135"/>
      <c r="M291" s="135"/>
    </row>
    <row r="292" spans="1:13" s="43" customFormat="1" ht="18" customHeight="1">
      <c r="A292" s="151"/>
      <c r="B292" s="144" t="s">
        <v>377</v>
      </c>
      <c r="C292" s="72"/>
      <c r="D292" s="86" t="s">
        <v>58</v>
      </c>
      <c r="E292" s="135">
        <f>E293+E294+E295</f>
        <v>0</v>
      </c>
      <c r="F292" s="135">
        <f t="shared" ref="F292:M292" si="130">F293+F294+F295</f>
        <v>0</v>
      </c>
      <c r="G292" s="135">
        <f t="shared" si="130"/>
        <v>0</v>
      </c>
      <c r="H292" s="135">
        <f t="shared" si="130"/>
        <v>0</v>
      </c>
      <c r="I292" s="135">
        <f t="shared" si="130"/>
        <v>0</v>
      </c>
      <c r="J292" s="135">
        <f t="shared" si="130"/>
        <v>0</v>
      </c>
      <c r="K292" s="135">
        <f t="shared" si="130"/>
        <v>0</v>
      </c>
      <c r="L292" s="135">
        <f t="shared" si="130"/>
        <v>0</v>
      </c>
      <c r="M292" s="135">
        <f t="shared" si="130"/>
        <v>0</v>
      </c>
    </row>
    <row r="293" spans="1:13" s="43" customFormat="1" ht="18" customHeight="1">
      <c r="A293" s="151"/>
      <c r="B293" s="144"/>
      <c r="C293" s="141" t="s">
        <v>145</v>
      </c>
      <c r="D293" s="86" t="s">
        <v>146</v>
      </c>
      <c r="E293" s="135"/>
      <c r="F293" s="135"/>
      <c r="G293" s="135"/>
      <c r="H293" s="135"/>
      <c r="I293" s="135"/>
      <c r="J293" s="135"/>
      <c r="K293" s="135"/>
      <c r="L293" s="135"/>
      <c r="M293" s="135"/>
    </row>
    <row r="294" spans="1:13" s="43" customFormat="1" ht="18" customHeight="1">
      <c r="A294" s="151"/>
      <c r="B294" s="144"/>
      <c r="C294" s="141" t="s">
        <v>378</v>
      </c>
      <c r="D294" s="86" t="s">
        <v>379</v>
      </c>
      <c r="E294" s="135"/>
      <c r="F294" s="135"/>
      <c r="G294" s="135"/>
      <c r="H294" s="135"/>
      <c r="I294" s="135"/>
      <c r="J294" s="135"/>
      <c r="K294" s="135"/>
      <c r="L294" s="135"/>
      <c r="M294" s="135"/>
    </row>
    <row r="295" spans="1:13" s="43" customFormat="1" ht="18" customHeight="1">
      <c r="A295" s="151"/>
      <c r="B295" s="144"/>
      <c r="C295" s="150" t="s">
        <v>300</v>
      </c>
      <c r="D295" s="121" t="s">
        <v>847</v>
      </c>
      <c r="E295" s="135"/>
      <c r="F295" s="135"/>
      <c r="G295" s="135"/>
      <c r="H295" s="135"/>
      <c r="I295" s="135"/>
      <c r="J295" s="135"/>
      <c r="K295" s="135"/>
      <c r="L295" s="135"/>
      <c r="M295" s="135"/>
    </row>
    <row r="296" spans="1:13" s="43" customFormat="1" ht="27.6" customHeight="1">
      <c r="A296" s="151"/>
      <c r="B296" s="385" t="s">
        <v>175</v>
      </c>
      <c r="C296" s="375"/>
      <c r="D296" s="121" t="s">
        <v>176</v>
      </c>
      <c r="E296" s="135"/>
      <c r="F296" s="135"/>
      <c r="G296" s="135"/>
      <c r="H296" s="135"/>
      <c r="I296" s="135"/>
      <c r="J296" s="135"/>
      <c r="K296" s="135"/>
      <c r="L296" s="135"/>
      <c r="M296" s="135"/>
    </row>
    <row r="297" spans="1:13" s="43" customFormat="1" ht="18" customHeight="1">
      <c r="A297" s="78" t="s">
        <v>505</v>
      </c>
      <c r="B297" s="144"/>
      <c r="C297" s="72"/>
      <c r="D297" s="51" t="s">
        <v>107</v>
      </c>
      <c r="E297" s="135">
        <f>E299+E303+E305+E308</f>
        <v>145699</v>
      </c>
      <c r="F297" s="135">
        <f t="shared" ref="F297:M297" si="131">F299+F303+F305+F308</f>
        <v>0</v>
      </c>
      <c r="G297" s="135">
        <f t="shared" si="131"/>
        <v>0</v>
      </c>
      <c r="H297" s="135">
        <f t="shared" si="131"/>
        <v>0</v>
      </c>
      <c r="I297" s="135">
        <f t="shared" si="131"/>
        <v>0</v>
      </c>
      <c r="J297" s="135">
        <f t="shared" si="131"/>
        <v>0</v>
      </c>
      <c r="K297" s="135">
        <f t="shared" si="131"/>
        <v>0</v>
      </c>
      <c r="L297" s="135">
        <f t="shared" si="131"/>
        <v>0</v>
      </c>
      <c r="M297" s="135">
        <f t="shared" si="131"/>
        <v>0</v>
      </c>
    </row>
    <row r="298" spans="1:13" s="43" customFormat="1" ht="18" customHeight="1">
      <c r="A298" s="136" t="s">
        <v>804</v>
      </c>
      <c r="B298" s="137"/>
      <c r="C298" s="138"/>
      <c r="D298" s="86"/>
      <c r="E298" s="135"/>
      <c r="F298" s="135"/>
      <c r="G298" s="135"/>
      <c r="H298" s="135"/>
      <c r="I298" s="135"/>
      <c r="J298" s="135"/>
      <c r="K298" s="135"/>
      <c r="L298" s="135"/>
      <c r="M298" s="135"/>
    </row>
    <row r="299" spans="1:13" s="43" customFormat="1" ht="18" customHeight="1">
      <c r="A299" s="151"/>
      <c r="B299" s="140" t="s">
        <v>203</v>
      </c>
      <c r="C299" s="72"/>
      <c r="D299" s="86" t="s">
        <v>362</v>
      </c>
      <c r="E299" s="135">
        <f>E300+E301+E302</f>
        <v>145699</v>
      </c>
      <c r="F299" s="135">
        <f t="shared" ref="F299:M299" si="132">F300+F301+F302</f>
        <v>0</v>
      </c>
      <c r="G299" s="135">
        <f t="shared" si="132"/>
        <v>0</v>
      </c>
      <c r="H299" s="135">
        <f t="shared" si="132"/>
        <v>0</v>
      </c>
      <c r="I299" s="135">
        <f t="shared" si="132"/>
        <v>0</v>
      </c>
      <c r="J299" s="135">
        <f t="shared" si="132"/>
        <v>0</v>
      </c>
      <c r="K299" s="135">
        <f t="shared" si="132"/>
        <v>0</v>
      </c>
      <c r="L299" s="135">
        <f t="shared" si="132"/>
        <v>0</v>
      </c>
      <c r="M299" s="135">
        <f t="shared" si="132"/>
        <v>0</v>
      </c>
    </row>
    <row r="300" spans="1:13" s="43" customFormat="1" ht="18" customHeight="1">
      <c r="A300" s="151"/>
      <c r="B300" s="140"/>
      <c r="C300" s="150" t="s">
        <v>848</v>
      </c>
      <c r="D300" s="121" t="s">
        <v>851</v>
      </c>
      <c r="E300" s="135"/>
      <c r="F300" s="135"/>
      <c r="G300" s="135"/>
      <c r="H300" s="135"/>
      <c r="I300" s="135"/>
      <c r="J300" s="135"/>
      <c r="K300" s="135"/>
      <c r="L300" s="135"/>
      <c r="M300" s="135"/>
    </row>
    <row r="301" spans="1:13" s="43" customFormat="1" ht="18" customHeight="1">
      <c r="A301" s="151"/>
      <c r="B301" s="140"/>
      <c r="C301" s="150" t="s">
        <v>849</v>
      </c>
      <c r="D301" s="121" t="s">
        <v>291</v>
      </c>
      <c r="E301" s="135">
        <f>55000+8403+40000</f>
        <v>103403</v>
      </c>
      <c r="F301" s="135"/>
      <c r="G301" s="135"/>
      <c r="H301" s="135"/>
      <c r="I301" s="135"/>
      <c r="J301" s="135"/>
      <c r="K301" s="135"/>
      <c r="L301" s="135"/>
      <c r="M301" s="135"/>
    </row>
    <row r="302" spans="1:13" s="43" customFormat="1" ht="18" customHeight="1">
      <c r="A302" s="151"/>
      <c r="B302" s="140"/>
      <c r="C302" s="141" t="s">
        <v>850</v>
      </c>
      <c r="D302" s="121" t="s">
        <v>384</v>
      </c>
      <c r="E302" s="135">
        <f>152+37003+1499+3624+16+2</f>
        <v>42296</v>
      </c>
      <c r="F302" s="135"/>
      <c r="G302" s="135"/>
      <c r="H302" s="135"/>
      <c r="I302" s="135"/>
      <c r="J302" s="135"/>
      <c r="K302" s="135"/>
      <c r="L302" s="135"/>
      <c r="M302" s="135"/>
    </row>
    <row r="303" spans="1:13" s="43" customFormat="1" ht="18" customHeight="1">
      <c r="A303" s="154"/>
      <c r="B303" s="140" t="s">
        <v>833</v>
      </c>
      <c r="C303" s="141"/>
      <c r="D303" s="86" t="s">
        <v>16</v>
      </c>
      <c r="E303" s="135">
        <f>E304</f>
        <v>0</v>
      </c>
      <c r="F303" s="135">
        <f t="shared" ref="F303:M303" si="133">F304</f>
        <v>0</v>
      </c>
      <c r="G303" s="135">
        <f t="shared" si="133"/>
        <v>0</v>
      </c>
      <c r="H303" s="135">
        <f t="shared" si="133"/>
        <v>0</v>
      </c>
      <c r="I303" s="135">
        <f t="shared" si="133"/>
        <v>0</v>
      </c>
      <c r="J303" s="135">
        <f t="shared" si="133"/>
        <v>0</v>
      </c>
      <c r="K303" s="135">
        <f t="shared" si="133"/>
        <v>0</v>
      </c>
      <c r="L303" s="135">
        <f t="shared" si="133"/>
        <v>0</v>
      </c>
      <c r="M303" s="135">
        <f t="shared" si="133"/>
        <v>0</v>
      </c>
    </row>
    <row r="304" spans="1:13" s="43" customFormat="1" ht="18" customHeight="1">
      <c r="A304" s="154"/>
      <c r="B304" s="140"/>
      <c r="C304" s="141" t="s">
        <v>831</v>
      </c>
      <c r="D304" s="86" t="s">
        <v>832</v>
      </c>
      <c r="E304" s="135"/>
      <c r="F304" s="135"/>
      <c r="G304" s="135"/>
      <c r="H304" s="135"/>
      <c r="I304" s="135"/>
      <c r="J304" s="135"/>
      <c r="K304" s="135"/>
      <c r="L304" s="135"/>
      <c r="M304" s="135"/>
    </row>
    <row r="305" spans="1:13" s="43" customFormat="1" ht="18" customHeight="1">
      <c r="A305" s="151"/>
      <c r="B305" s="140" t="s">
        <v>343</v>
      </c>
      <c r="C305" s="141"/>
      <c r="D305" s="86" t="s">
        <v>163</v>
      </c>
      <c r="E305" s="135">
        <f>E306+E307</f>
        <v>0</v>
      </c>
      <c r="F305" s="135">
        <f t="shared" ref="F305:M305" si="134">F306+F307</f>
        <v>0</v>
      </c>
      <c r="G305" s="135">
        <f t="shared" si="134"/>
        <v>0</v>
      </c>
      <c r="H305" s="135">
        <f t="shared" si="134"/>
        <v>0</v>
      </c>
      <c r="I305" s="135">
        <f t="shared" si="134"/>
        <v>0</v>
      </c>
      <c r="J305" s="135">
        <f t="shared" si="134"/>
        <v>0</v>
      </c>
      <c r="K305" s="135">
        <f t="shared" si="134"/>
        <v>0</v>
      </c>
      <c r="L305" s="135">
        <f t="shared" si="134"/>
        <v>0</v>
      </c>
      <c r="M305" s="135">
        <f t="shared" si="134"/>
        <v>0</v>
      </c>
    </row>
    <row r="306" spans="1:13" s="43" customFormat="1" ht="18" customHeight="1">
      <c r="A306" s="151"/>
      <c r="B306" s="140"/>
      <c r="C306" s="141" t="s">
        <v>344</v>
      </c>
      <c r="D306" s="86" t="s">
        <v>345</v>
      </c>
      <c r="E306" s="135"/>
      <c r="F306" s="135"/>
      <c r="G306" s="135"/>
      <c r="H306" s="135"/>
      <c r="I306" s="135"/>
      <c r="J306" s="135"/>
      <c r="K306" s="135"/>
      <c r="L306" s="135"/>
      <c r="M306" s="135"/>
    </row>
    <row r="307" spans="1:13" s="43" customFormat="1" ht="18" customHeight="1">
      <c r="A307" s="151"/>
      <c r="B307" s="140"/>
      <c r="C307" s="141" t="s">
        <v>209</v>
      </c>
      <c r="D307" s="86" t="s">
        <v>210</v>
      </c>
      <c r="E307" s="135"/>
      <c r="F307" s="135"/>
      <c r="G307" s="135"/>
      <c r="H307" s="135"/>
      <c r="I307" s="135"/>
      <c r="J307" s="135"/>
      <c r="K307" s="135"/>
      <c r="L307" s="135"/>
      <c r="M307" s="135"/>
    </row>
    <row r="308" spans="1:13" s="43" customFormat="1" ht="18" customHeight="1">
      <c r="A308" s="155"/>
      <c r="B308" s="140" t="s">
        <v>122</v>
      </c>
      <c r="C308" s="138"/>
      <c r="D308" s="86" t="s">
        <v>110</v>
      </c>
      <c r="E308" s="135"/>
      <c r="F308" s="135"/>
      <c r="G308" s="135"/>
      <c r="H308" s="135"/>
      <c r="I308" s="135"/>
      <c r="J308" s="135"/>
      <c r="K308" s="135"/>
      <c r="L308" s="135"/>
      <c r="M308" s="135"/>
    </row>
    <row r="309" spans="1:13" s="43" customFormat="1" ht="24.75" customHeight="1">
      <c r="A309" s="347" t="s">
        <v>84</v>
      </c>
      <c r="B309" s="348"/>
      <c r="C309" s="348"/>
      <c r="D309" s="51" t="s">
        <v>182</v>
      </c>
      <c r="E309" s="135">
        <f>E311+E312+E313+E314+E315</f>
        <v>0</v>
      </c>
      <c r="F309" s="135">
        <f t="shared" ref="F309:M309" si="135">F311+F312+F313+F314+F315</f>
        <v>0</v>
      </c>
      <c r="G309" s="135">
        <f t="shared" si="135"/>
        <v>0</v>
      </c>
      <c r="H309" s="135">
        <f t="shared" si="135"/>
        <v>0</v>
      </c>
      <c r="I309" s="135">
        <f t="shared" si="135"/>
        <v>0</v>
      </c>
      <c r="J309" s="135">
        <f t="shared" si="135"/>
        <v>0</v>
      </c>
      <c r="K309" s="135">
        <f t="shared" si="135"/>
        <v>0</v>
      </c>
      <c r="L309" s="135">
        <f t="shared" si="135"/>
        <v>0</v>
      </c>
      <c r="M309" s="135">
        <f t="shared" si="135"/>
        <v>0</v>
      </c>
    </row>
    <row r="310" spans="1:13" s="43" customFormat="1" ht="18" customHeight="1">
      <c r="A310" s="136" t="s">
        <v>804</v>
      </c>
      <c r="B310" s="137"/>
      <c r="C310" s="138"/>
      <c r="D310" s="86"/>
      <c r="E310" s="135"/>
      <c r="F310" s="135"/>
      <c r="G310" s="135"/>
      <c r="H310" s="135"/>
      <c r="I310" s="135"/>
      <c r="J310" s="135"/>
      <c r="K310" s="135"/>
      <c r="L310" s="135"/>
      <c r="M310" s="135"/>
    </row>
    <row r="311" spans="1:13" s="43" customFormat="1" ht="18" customHeight="1">
      <c r="A311" s="78"/>
      <c r="B311" s="465" t="s">
        <v>644</v>
      </c>
      <c r="C311" s="465"/>
      <c r="D311" s="86" t="s">
        <v>432</v>
      </c>
      <c r="E311" s="135"/>
      <c r="F311" s="135"/>
      <c r="G311" s="135"/>
      <c r="H311" s="135"/>
      <c r="I311" s="135"/>
      <c r="J311" s="135"/>
      <c r="K311" s="135"/>
      <c r="L311" s="135"/>
      <c r="M311" s="135"/>
    </row>
    <row r="312" spans="1:13" s="43" customFormat="1" ht="18" customHeight="1">
      <c r="A312" s="79"/>
      <c r="B312" s="140" t="s">
        <v>376</v>
      </c>
      <c r="C312" s="150"/>
      <c r="D312" s="86" t="s">
        <v>861</v>
      </c>
      <c r="E312" s="135"/>
      <c r="F312" s="135"/>
      <c r="G312" s="135"/>
      <c r="H312" s="135"/>
      <c r="I312" s="135"/>
      <c r="J312" s="135"/>
      <c r="K312" s="135"/>
      <c r="L312" s="135"/>
      <c r="M312" s="135"/>
    </row>
    <row r="313" spans="1:13" s="43" customFormat="1" ht="18" customHeight="1">
      <c r="A313" s="78"/>
      <c r="B313" s="140" t="s">
        <v>367</v>
      </c>
      <c r="C313" s="150"/>
      <c r="D313" s="86" t="s">
        <v>862</v>
      </c>
      <c r="E313" s="135"/>
      <c r="F313" s="135"/>
      <c r="G313" s="135"/>
      <c r="H313" s="135"/>
      <c r="I313" s="135"/>
      <c r="J313" s="135"/>
      <c r="K313" s="135"/>
      <c r="L313" s="135"/>
      <c r="M313" s="135"/>
    </row>
    <row r="314" spans="1:13" s="43" customFormat="1" ht="18" customHeight="1">
      <c r="A314" s="78"/>
      <c r="B314" s="140" t="s">
        <v>645</v>
      </c>
      <c r="C314" s="150"/>
      <c r="D314" s="86" t="s">
        <v>863</v>
      </c>
      <c r="E314" s="135"/>
      <c r="F314" s="135"/>
      <c r="G314" s="135"/>
      <c r="H314" s="135"/>
      <c r="I314" s="135"/>
      <c r="J314" s="135"/>
      <c r="K314" s="135"/>
      <c r="L314" s="135"/>
      <c r="M314" s="135"/>
    </row>
    <row r="315" spans="1:13" s="43" customFormat="1" ht="18" customHeight="1">
      <c r="A315" s="78"/>
      <c r="B315" s="144" t="s">
        <v>643</v>
      </c>
      <c r="C315" s="150"/>
      <c r="D315" s="86" t="s">
        <v>111</v>
      </c>
      <c r="E315" s="135"/>
      <c r="F315" s="135"/>
      <c r="G315" s="135"/>
      <c r="H315" s="135"/>
      <c r="I315" s="135"/>
      <c r="J315" s="135"/>
      <c r="K315" s="135"/>
      <c r="L315" s="135"/>
      <c r="M315" s="135"/>
    </row>
    <row r="316" spans="1:13" s="43" customFormat="1" ht="18" customHeight="1">
      <c r="A316" s="81" t="s">
        <v>245</v>
      </c>
      <c r="B316" s="73"/>
      <c r="C316" s="74"/>
      <c r="D316" s="51" t="s">
        <v>147</v>
      </c>
      <c r="E316" s="135">
        <f>E318-E320</f>
        <v>0</v>
      </c>
      <c r="F316" s="135">
        <f t="shared" ref="F316:M316" si="136">F318-F320</f>
        <v>0</v>
      </c>
      <c r="G316" s="135">
        <f t="shared" si="136"/>
        <v>0</v>
      </c>
      <c r="H316" s="135">
        <f t="shared" si="136"/>
        <v>0</v>
      </c>
      <c r="I316" s="135">
        <f t="shared" si="136"/>
        <v>0</v>
      </c>
      <c r="J316" s="135">
        <f t="shared" si="136"/>
        <v>0</v>
      </c>
      <c r="K316" s="135">
        <f t="shared" si="136"/>
        <v>0</v>
      </c>
      <c r="L316" s="135">
        <f t="shared" si="136"/>
        <v>0</v>
      </c>
      <c r="M316" s="135">
        <f t="shared" si="136"/>
        <v>0</v>
      </c>
    </row>
    <row r="317" spans="1:13" s="43" customFormat="1" ht="18" customHeight="1">
      <c r="A317" s="136" t="s">
        <v>638</v>
      </c>
      <c r="B317" s="137"/>
      <c r="C317" s="138"/>
      <c r="D317" s="86" t="s">
        <v>148</v>
      </c>
      <c r="E317" s="135"/>
      <c r="F317" s="135"/>
      <c r="G317" s="135"/>
      <c r="H317" s="135"/>
      <c r="I317" s="135"/>
      <c r="J317" s="135"/>
      <c r="K317" s="135"/>
      <c r="L317" s="135"/>
      <c r="M317" s="135"/>
    </row>
    <row r="318" spans="1:13" s="43" customFormat="1" ht="18" customHeight="1">
      <c r="A318" s="136" t="s">
        <v>398</v>
      </c>
      <c r="B318" s="137"/>
      <c r="C318" s="138"/>
      <c r="D318" s="87" t="s">
        <v>265</v>
      </c>
      <c r="E318" s="135">
        <f>E319</f>
        <v>0</v>
      </c>
      <c r="F318" s="135">
        <f t="shared" ref="F318:M318" si="137">F319</f>
        <v>0</v>
      </c>
      <c r="G318" s="135">
        <f t="shared" si="137"/>
        <v>0</v>
      </c>
      <c r="H318" s="135">
        <f t="shared" si="137"/>
        <v>0</v>
      </c>
      <c r="I318" s="135">
        <f t="shared" si="137"/>
        <v>0</v>
      </c>
      <c r="J318" s="135">
        <f t="shared" si="137"/>
        <v>0</v>
      </c>
      <c r="K318" s="135">
        <f t="shared" si="137"/>
        <v>0</v>
      </c>
      <c r="L318" s="135">
        <f t="shared" si="137"/>
        <v>0</v>
      </c>
      <c r="M318" s="135">
        <f t="shared" si="137"/>
        <v>0</v>
      </c>
    </row>
    <row r="319" spans="1:13" s="43" customFormat="1" ht="18" customHeight="1">
      <c r="A319" s="136"/>
      <c r="B319" s="456" t="s">
        <v>535</v>
      </c>
      <c r="C319" s="456"/>
      <c r="D319" s="87" t="s">
        <v>536</v>
      </c>
      <c r="E319" s="135">
        <f>'ANEXA 1'!E332-'ANEXA 2'!E169</f>
        <v>0</v>
      </c>
      <c r="F319" s="135">
        <f>'ANEXA 1'!F332-'ANEXA 2'!F169</f>
        <v>0</v>
      </c>
      <c r="G319" s="135">
        <f>'ANEXA 1'!G332-'ANEXA 2'!G169</f>
        <v>0</v>
      </c>
      <c r="H319" s="135">
        <f>'ANEXA 1'!H332-'ANEXA 2'!H169</f>
        <v>0</v>
      </c>
      <c r="I319" s="135">
        <f>'ANEXA 1'!I332-'ANEXA 2'!I169</f>
        <v>0</v>
      </c>
      <c r="J319" s="135">
        <f>'ANEXA 1'!J332-'ANEXA 2'!J169</f>
        <v>0</v>
      </c>
      <c r="K319" s="135">
        <f>'ANEXA 1'!K332-'ANEXA 2'!K169</f>
        <v>0</v>
      </c>
      <c r="L319" s="135">
        <f>'ANEXA 1'!L332-'ANEXA 2'!L169</f>
        <v>0</v>
      </c>
      <c r="M319" s="135">
        <f>'ANEXA 1'!M332-'ANEXA 2'!M169</f>
        <v>0</v>
      </c>
    </row>
    <row r="320" spans="1:13" s="43" customFormat="1" ht="18" customHeight="1">
      <c r="A320" s="476" t="s">
        <v>352</v>
      </c>
      <c r="B320" s="477"/>
      <c r="C320" s="477"/>
      <c r="D320" s="87" t="s">
        <v>798</v>
      </c>
      <c r="E320" s="135">
        <f>E321</f>
        <v>0</v>
      </c>
      <c r="F320" s="135">
        <f t="shared" ref="F320:M320" si="138">F321</f>
        <v>0</v>
      </c>
      <c r="G320" s="135">
        <f t="shared" si="138"/>
        <v>0</v>
      </c>
      <c r="H320" s="135">
        <f t="shared" si="138"/>
        <v>0</v>
      </c>
      <c r="I320" s="135">
        <f t="shared" si="138"/>
        <v>0</v>
      </c>
      <c r="J320" s="135">
        <f t="shared" si="138"/>
        <v>0</v>
      </c>
      <c r="K320" s="135">
        <f t="shared" si="138"/>
        <v>0</v>
      </c>
      <c r="L320" s="135">
        <f t="shared" si="138"/>
        <v>0</v>
      </c>
      <c r="M320" s="135">
        <f t="shared" si="138"/>
        <v>0</v>
      </c>
    </row>
    <row r="321" spans="1:15" s="43" customFormat="1" ht="18" customHeight="1">
      <c r="A321" s="161"/>
      <c r="B321" s="478" t="s">
        <v>959</v>
      </c>
      <c r="C321" s="478"/>
      <c r="D321" s="87" t="s">
        <v>6</v>
      </c>
      <c r="E321" s="160">
        <f>E169-'ANEXA 1'!E332</f>
        <v>0</v>
      </c>
      <c r="F321" s="160">
        <f>F169-'ANEXA 1'!F480</f>
        <v>0</v>
      </c>
      <c r="G321" s="160">
        <f>G169-'ANEXA 1'!G480</f>
        <v>0</v>
      </c>
      <c r="H321" s="160">
        <f>H169-'ANEXA 1'!H480</f>
        <v>0</v>
      </c>
      <c r="I321" s="160">
        <f>I169-'ANEXA 1'!I480</f>
        <v>0</v>
      </c>
      <c r="J321" s="160">
        <f>J169-'ANEXA 1'!J480</f>
        <v>0</v>
      </c>
      <c r="K321" s="160">
        <f>K169-'ANEXA 1'!K480</f>
        <v>0</v>
      </c>
      <c r="L321" s="160">
        <f>L169-'ANEXA 1'!L480</f>
        <v>0</v>
      </c>
      <c r="M321" s="160">
        <f>M169-'ANEXA 1'!M480</f>
        <v>0</v>
      </c>
    </row>
    <row r="322" spans="1:15" s="43" customFormat="1" ht="48.75" customHeight="1">
      <c r="A322" s="360" t="s">
        <v>35</v>
      </c>
      <c r="B322" s="361"/>
      <c r="C322" s="361"/>
      <c r="D322" s="75" t="s">
        <v>139</v>
      </c>
      <c r="E322" s="76">
        <f>E323+E335+E345+E403+E414+E422</f>
        <v>556910</v>
      </c>
      <c r="F322" s="76">
        <f t="shared" ref="F322:M322" si="139">F323+F335+F345+F403+F414+F422</f>
        <v>372627</v>
      </c>
      <c r="G322" s="76">
        <f t="shared" si="139"/>
        <v>0</v>
      </c>
      <c r="H322" s="76">
        <f t="shared" si="139"/>
        <v>0</v>
      </c>
      <c r="I322" s="76">
        <f t="shared" si="139"/>
        <v>0</v>
      </c>
      <c r="J322" s="76">
        <f t="shared" si="139"/>
        <v>0</v>
      </c>
      <c r="K322" s="76">
        <f t="shared" si="139"/>
        <v>0</v>
      </c>
      <c r="L322" s="76">
        <f t="shared" si="139"/>
        <v>0</v>
      </c>
      <c r="M322" s="76">
        <f t="shared" si="139"/>
        <v>0</v>
      </c>
      <c r="O322" s="43">
        <f>E322+F322</f>
        <v>929537</v>
      </c>
    </row>
    <row r="323" spans="1:15" s="43" customFormat="1" ht="18" customHeight="1">
      <c r="A323" s="479" t="s">
        <v>854</v>
      </c>
      <c r="B323" s="480"/>
      <c r="C323" s="480"/>
      <c r="D323" s="51" t="s">
        <v>181</v>
      </c>
      <c r="E323" s="135">
        <f>E324+E328</f>
        <v>18542</v>
      </c>
      <c r="F323" s="135">
        <f t="shared" ref="F323:M323" si="140">F324+F328</f>
        <v>19</v>
      </c>
      <c r="G323" s="135">
        <f t="shared" si="140"/>
        <v>0</v>
      </c>
      <c r="H323" s="135">
        <f t="shared" si="140"/>
        <v>0</v>
      </c>
      <c r="I323" s="135">
        <f t="shared" si="140"/>
        <v>0</v>
      </c>
      <c r="J323" s="135">
        <f t="shared" si="140"/>
        <v>0</v>
      </c>
      <c r="K323" s="135">
        <f t="shared" si="140"/>
        <v>0</v>
      </c>
      <c r="L323" s="135">
        <f t="shared" si="140"/>
        <v>0</v>
      </c>
      <c r="M323" s="135">
        <f t="shared" si="140"/>
        <v>0</v>
      </c>
    </row>
    <row r="324" spans="1:15" s="43" customFormat="1" ht="18" customHeight="1">
      <c r="A324" s="67" t="s">
        <v>438</v>
      </c>
      <c r="B324" s="71"/>
      <c r="C324" s="134"/>
      <c r="D324" s="51" t="s">
        <v>439</v>
      </c>
      <c r="E324" s="135">
        <f>E326</f>
        <v>18542</v>
      </c>
      <c r="F324" s="135">
        <f t="shared" ref="F324:M324" si="141">F326</f>
        <v>19</v>
      </c>
      <c r="G324" s="135">
        <f t="shared" si="141"/>
        <v>0</v>
      </c>
      <c r="H324" s="135">
        <f t="shared" si="141"/>
        <v>0</v>
      </c>
      <c r="I324" s="135">
        <f t="shared" si="141"/>
        <v>0</v>
      </c>
      <c r="J324" s="135">
        <f t="shared" si="141"/>
        <v>0</v>
      </c>
      <c r="K324" s="135">
        <f t="shared" si="141"/>
        <v>0</v>
      </c>
      <c r="L324" s="135">
        <f t="shared" si="141"/>
        <v>0</v>
      </c>
      <c r="M324" s="135">
        <f t="shared" si="141"/>
        <v>0</v>
      </c>
    </row>
    <row r="325" spans="1:15" s="43" customFormat="1" ht="18" customHeight="1">
      <c r="A325" s="136" t="s">
        <v>804</v>
      </c>
      <c r="B325" s="137"/>
      <c r="C325" s="138"/>
      <c r="D325" s="86"/>
      <c r="E325" s="135"/>
      <c r="F325" s="135"/>
      <c r="G325" s="135"/>
      <c r="H325" s="135"/>
      <c r="I325" s="135"/>
      <c r="J325" s="135"/>
      <c r="K325" s="135"/>
      <c r="L325" s="135"/>
      <c r="M325" s="135"/>
    </row>
    <row r="326" spans="1:15" s="43" customFormat="1" ht="18" customHeight="1">
      <c r="A326" s="139"/>
      <c r="B326" s="140" t="s">
        <v>233</v>
      </c>
      <c r="C326" s="134"/>
      <c r="D326" s="86" t="s">
        <v>868</v>
      </c>
      <c r="E326" s="135">
        <f>E327</f>
        <v>18542</v>
      </c>
      <c r="F326" s="135">
        <f t="shared" ref="F326:M326" si="142">F327</f>
        <v>19</v>
      </c>
      <c r="G326" s="135">
        <f t="shared" si="142"/>
        <v>0</v>
      </c>
      <c r="H326" s="135">
        <f t="shared" si="142"/>
        <v>0</v>
      </c>
      <c r="I326" s="135">
        <f t="shared" si="142"/>
        <v>0</v>
      </c>
      <c r="J326" s="135">
        <f t="shared" si="142"/>
        <v>0</v>
      </c>
      <c r="K326" s="135">
        <f t="shared" si="142"/>
        <v>0</v>
      </c>
      <c r="L326" s="135">
        <f t="shared" si="142"/>
        <v>0</v>
      </c>
      <c r="M326" s="135">
        <f t="shared" si="142"/>
        <v>0</v>
      </c>
    </row>
    <row r="327" spans="1:15" s="43" customFormat="1" ht="18" customHeight="1">
      <c r="A327" s="139"/>
      <c r="B327" s="140"/>
      <c r="C327" s="141" t="s">
        <v>25</v>
      </c>
      <c r="D327" s="86" t="s">
        <v>26</v>
      </c>
      <c r="E327" s="135">
        <f>11571+160+83+500+161+1000+160+161+155+1+300+1800+550+200+270+225+1+320+160+135+10+200+200+200+19</f>
        <v>18542</v>
      </c>
      <c r="F327" s="135">
        <f>8+11</f>
        <v>19</v>
      </c>
      <c r="G327" s="135"/>
      <c r="H327" s="135"/>
      <c r="I327" s="135"/>
      <c r="J327" s="135"/>
      <c r="K327" s="135"/>
      <c r="L327" s="135"/>
      <c r="M327" s="135"/>
    </row>
    <row r="328" spans="1:15" s="43" customFormat="1" ht="27.6" customHeight="1">
      <c r="A328" s="358" t="s">
        <v>353</v>
      </c>
      <c r="B328" s="359"/>
      <c r="C328" s="359"/>
      <c r="D328" s="51" t="s">
        <v>869</v>
      </c>
      <c r="E328" s="135">
        <f>E330+E332+E331+E333+E334</f>
        <v>0</v>
      </c>
      <c r="F328" s="135">
        <f t="shared" ref="F328:M328" si="143">F330+F332+F331+F333+F334</f>
        <v>0</v>
      </c>
      <c r="G328" s="135">
        <f t="shared" si="143"/>
        <v>0</v>
      </c>
      <c r="H328" s="135">
        <f t="shared" si="143"/>
        <v>0</v>
      </c>
      <c r="I328" s="135">
        <f t="shared" si="143"/>
        <v>0</v>
      </c>
      <c r="J328" s="135">
        <f t="shared" si="143"/>
        <v>0</v>
      </c>
      <c r="K328" s="135">
        <f t="shared" si="143"/>
        <v>0</v>
      </c>
      <c r="L328" s="135">
        <f t="shared" si="143"/>
        <v>0</v>
      </c>
      <c r="M328" s="135">
        <f t="shared" si="143"/>
        <v>0</v>
      </c>
    </row>
    <row r="329" spans="1:15" s="43" customFormat="1" ht="18" customHeight="1">
      <c r="A329" s="136" t="s">
        <v>804</v>
      </c>
      <c r="B329" s="137"/>
      <c r="C329" s="138"/>
      <c r="D329" s="86"/>
      <c r="E329" s="135"/>
      <c r="F329" s="135"/>
      <c r="G329" s="135"/>
      <c r="H329" s="135"/>
      <c r="I329" s="135"/>
      <c r="J329" s="135"/>
      <c r="K329" s="135"/>
      <c r="L329" s="135"/>
      <c r="M329" s="135"/>
    </row>
    <row r="330" spans="1:15" s="43" customFormat="1" ht="18" customHeight="1">
      <c r="A330" s="77"/>
      <c r="B330" s="142" t="s">
        <v>639</v>
      </c>
      <c r="C330" s="134"/>
      <c r="D330" s="86" t="s">
        <v>870</v>
      </c>
      <c r="E330" s="135"/>
      <c r="F330" s="135"/>
      <c r="G330" s="135"/>
      <c r="H330" s="135"/>
      <c r="I330" s="135"/>
      <c r="J330" s="135"/>
      <c r="K330" s="135"/>
      <c r="L330" s="135"/>
      <c r="M330" s="135"/>
    </row>
    <row r="331" spans="1:15" s="43" customFormat="1" ht="30.75" customHeight="1">
      <c r="A331" s="78"/>
      <c r="B331" s="402" t="s">
        <v>261</v>
      </c>
      <c r="C331" s="402"/>
      <c r="D331" s="86" t="s">
        <v>871</v>
      </c>
      <c r="E331" s="135"/>
      <c r="F331" s="135"/>
      <c r="G331" s="135"/>
      <c r="H331" s="135"/>
      <c r="I331" s="135"/>
      <c r="J331" s="135"/>
      <c r="K331" s="135"/>
      <c r="L331" s="135"/>
      <c r="M331" s="135"/>
    </row>
    <row r="332" spans="1:15" s="43" customFormat="1" ht="27" customHeight="1">
      <c r="A332" s="78"/>
      <c r="B332" s="402" t="s">
        <v>272</v>
      </c>
      <c r="C332" s="402"/>
      <c r="D332" s="86" t="s">
        <v>118</v>
      </c>
      <c r="E332" s="135"/>
      <c r="F332" s="135"/>
      <c r="G332" s="135"/>
      <c r="H332" s="135"/>
      <c r="I332" s="135"/>
      <c r="J332" s="135"/>
      <c r="K332" s="135"/>
      <c r="L332" s="135"/>
      <c r="M332" s="135"/>
    </row>
    <row r="333" spans="1:15" s="43" customFormat="1" ht="18" customHeight="1">
      <c r="A333" s="78"/>
      <c r="B333" s="144" t="s">
        <v>112</v>
      </c>
      <c r="C333" s="134"/>
      <c r="D333" s="86" t="s">
        <v>119</v>
      </c>
      <c r="E333" s="135"/>
      <c r="F333" s="135"/>
      <c r="G333" s="135"/>
      <c r="H333" s="135"/>
      <c r="I333" s="135"/>
      <c r="J333" s="135"/>
      <c r="K333" s="135"/>
      <c r="L333" s="135"/>
      <c r="M333" s="135"/>
    </row>
    <row r="334" spans="1:15" s="43" customFormat="1" ht="18" customHeight="1">
      <c r="A334" s="145"/>
      <c r="B334" s="140" t="s">
        <v>825</v>
      </c>
      <c r="C334" s="146"/>
      <c r="D334" s="86" t="s">
        <v>120</v>
      </c>
      <c r="E334" s="135"/>
      <c r="F334" s="135"/>
      <c r="G334" s="135"/>
      <c r="H334" s="135"/>
      <c r="I334" s="135"/>
      <c r="J334" s="135"/>
      <c r="K334" s="135"/>
      <c r="L334" s="135"/>
      <c r="M334" s="135"/>
    </row>
    <row r="335" spans="1:15" s="43" customFormat="1" ht="22.5" customHeight="1">
      <c r="A335" s="394" t="s">
        <v>234</v>
      </c>
      <c r="B335" s="395"/>
      <c r="C335" s="395"/>
      <c r="D335" s="51" t="s">
        <v>164</v>
      </c>
      <c r="E335" s="135">
        <f>E336+E339</f>
        <v>2452</v>
      </c>
      <c r="F335" s="135">
        <f t="shared" ref="F335:M335" si="144">F336+F339</f>
        <v>0</v>
      </c>
      <c r="G335" s="135">
        <f t="shared" si="144"/>
        <v>0</v>
      </c>
      <c r="H335" s="135">
        <f t="shared" si="144"/>
        <v>0</v>
      </c>
      <c r="I335" s="135">
        <f t="shared" si="144"/>
        <v>0</v>
      </c>
      <c r="J335" s="135">
        <f t="shared" si="144"/>
        <v>0</v>
      </c>
      <c r="K335" s="135">
        <f t="shared" si="144"/>
        <v>0</v>
      </c>
      <c r="L335" s="135">
        <f t="shared" si="144"/>
        <v>0</v>
      </c>
      <c r="M335" s="135">
        <f t="shared" si="144"/>
        <v>0</v>
      </c>
    </row>
    <row r="336" spans="1:15" s="43" customFormat="1" ht="18" customHeight="1">
      <c r="A336" s="78" t="s">
        <v>235</v>
      </c>
      <c r="B336" s="148"/>
      <c r="C336" s="72"/>
      <c r="D336" s="51" t="s">
        <v>55</v>
      </c>
      <c r="E336" s="135">
        <f>E338</f>
        <v>0</v>
      </c>
      <c r="F336" s="135">
        <f t="shared" ref="F336:M336" si="145">F338</f>
        <v>0</v>
      </c>
      <c r="G336" s="135">
        <f t="shared" si="145"/>
        <v>0</v>
      </c>
      <c r="H336" s="135">
        <f t="shared" si="145"/>
        <v>0</v>
      </c>
      <c r="I336" s="135">
        <f t="shared" si="145"/>
        <v>0</v>
      </c>
      <c r="J336" s="135">
        <f t="shared" si="145"/>
        <v>0</v>
      </c>
      <c r="K336" s="135">
        <f t="shared" si="145"/>
        <v>0</v>
      </c>
      <c r="L336" s="135">
        <f t="shared" si="145"/>
        <v>0</v>
      </c>
      <c r="M336" s="135">
        <f t="shared" si="145"/>
        <v>0</v>
      </c>
    </row>
    <row r="337" spans="1:15" s="43" customFormat="1" ht="18" customHeight="1">
      <c r="A337" s="136" t="s">
        <v>804</v>
      </c>
      <c r="B337" s="137"/>
      <c r="C337" s="138"/>
      <c r="D337" s="86"/>
      <c r="E337" s="135"/>
      <c r="F337" s="135"/>
      <c r="G337" s="135"/>
      <c r="H337" s="135"/>
      <c r="I337" s="135"/>
      <c r="J337" s="135"/>
      <c r="K337" s="135"/>
      <c r="L337" s="135"/>
      <c r="M337" s="135"/>
    </row>
    <row r="338" spans="1:15" s="43" customFormat="1" ht="18" customHeight="1">
      <c r="A338" s="139"/>
      <c r="B338" s="140" t="s">
        <v>826</v>
      </c>
      <c r="C338" s="134"/>
      <c r="D338" s="86" t="s">
        <v>433</v>
      </c>
      <c r="E338" s="135"/>
      <c r="F338" s="135"/>
      <c r="G338" s="135"/>
      <c r="H338" s="135"/>
      <c r="I338" s="135"/>
      <c r="J338" s="135"/>
      <c r="K338" s="135"/>
      <c r="L338" s="135"/>
      <c r="M338" s="135"/>
    </row>
    <row r="339" spans="1:15" s="43" customFormat="1" ht="30" customHeight="1">
      <c r="A339" s="394" t="s">
        <v>236</v>
      </c>
      <c r="B339" s="395"/>
      <c r="C339" s="395"/>
      <c r="D339" s="51" t="s">
        <v>56</v>
      </c>
      <c r="E339" s="135">
        <f>E341+E343+E344</f>
        <v>2452</v>
      </c>
      <c r="F339" s="135">
        <f t="shared" ref="F339:M339" si="146">F341+F343+F344</f>
        <v>0</v>
      </c>
      <c r="G339" s="135">
        <f t="shared" si="146"/>
        <v>0</v>
      </c>
      <c r="H339" s="135">
        <f t="shared" si="146"/>
        <v>0</v>
      </c>
      <c r="I339" s="135">
        <f t="shared" si="146"/>
        <v>0</v>
      </c>
      <c r="J339" s="135">
        <f t="shared" si="146"/>
        <v>0</v>
      </c>
      <c r="K339" s="135">
        <f t="shared" si="146"/>
        <v>0</v>
      </c>
      <c r="L339" s="135">
        <f t="shared" si="146"/>
        <v>0</v>
      </c>
      <c r="M339" s="135">
        <f t="shared" si="146"/>
        <v>0</v>
      </c>
    </row>
    <row r="340" spans="1:15" s="43" customFormat="1" ht="18" customHeight="1">
      <c r="A340" s="136" t="s">
        <v>804</v>
      </c>
      <c r="B340" s="137"/>
      <c r="C340" s="138"/>
      <c r="D340" s="86"/>
      <c r="E340" s="135"/>
      <c r="F340" s="135"/>
      <c r="G340" s="135"/>
      <c r="H340" s="135"/>
      <c r="I340" s="135"/>
      <c r="J340" s="135"/>
      <c r="K340" s="135"/>
      <c r="L340" s="135"/>
      <c r="M340" s="135"/>
    </row>
    <row r="341" spans="1:15" s="43" customFormat="1" ht="18" customHeight="1">
      <c r="A341" s="145"/>
      <c r="B341" s="149" t="s">
        <v>237</v>
      </c>
      <c r="C341" s="134"/>
      <c r="D341" s="86" t="s">
        <v>67</v>
      </c>
      <c r="E341" s="135">
        <f>E342</f>
        <v>1100</v>
      </c>
      <c r="F341" s="135">
        <f t="shared" ref="F341:M341" si="147">F342</f>
        <v>0</v>
      </c>
      <c r="G341" s="135">
        <f t="shared" si="147"/>
        <v>0</v>
      </c>
      <c r="H341" s="135">
        <f t="shared" si="147"/>
        <v>0</v>
      </c>
      <c r="I341" s="135">
        <f t="shared" si="147"/>
        <v>0</v>
      </c>
      <c r="J341" s="135">
        <f t="shared" si="147"/>
        <v>0</v>
      </c>
      <c r="K341" s="135">
        <f t="shared" si="147"/>
        <v>0</v>
      </c>
      <c r="L341" s="135">
        <f t="shared" si="147"/>
        <v>0</v>
      </c>
      <c r="M341" s="135">
        <f t="shared" si="147"/>
        <v>0</v>
      </c>
    </row>
    <row r="342" spans="1:15" s="43" customFormat="1" ht="18" customHeight="1">
      <c r="A342" s="145"/>
      <c r="B342" s="149"/>
      <c r="C342" s="141" t="s">
        <v>238</v>
      </c>
      <c r="D342" s="86" t="s">
        <v>211</v>
      </c>
      <c r="E342" s="135">
        <v>1100</v>
      </c>
      <c r="F342" s="135"/>
      <c r="G342" s="135"/>
      <c r="H342" s="135"/>
      <c r="I342" s="135"/>
      <c r="J342" s="135"/>
      <c r="K342" s="135"/>
      <c r="L342" s="135"/>
      <c r="M342" s="135"/>
    </row>
    <row r="343" spans="1:15" s="43" customFormat="1" ht="18" customHeight="1">
      <c r="A343" s="145"/>
      <c r="B343" s="149" t="s">
        <v>68</v>
      </c>
      <c r="C343" s="134"/>
      <c r="D343" s="86" t="s">
        <v>808</v>
      </c>
      <c r="E343" s="135">
        <f>85+1267</f>
        <v>1352</v>
      </c>
      <c r="F343" s="135"/>
      <c r="G343" s="135"/>
      <c r="H343" s="135"/>
      <c r="I343" s="135"/>
      <c r="J343" s="135"/>
      <c r="K343" s="135"/>
      <c r="L343" s="135"/>
      <c r="M343" s="135"/>
    </row>
    <row r="344" spans="1:15" s="43" customFormat="1" ht="18" customHeight="1">
      <c r="A344" s="145"/>
      <c r="B344" s="149" t="s">
        <v>409</v>
      </c>
      <c r="C344" s="134"/>
      <c r="D344" s="86" t="s">
        <v>408</v>
      </c>
      <c r="E344" s="135"/>
      <c r="F344" s="135"/>
      <c r="G344" s="135"/>
      <c r="H344" s="135"/>
      <c r="I344" s="135"/>
      <c r="J344" s="135"/>
      <c r="K344" s="135"/>
      <c r="L344" s="135"/>
      <c r="M344" s="135"/>
    </row>
    <row r="345" spans="1:15" s="43" customFormat="1" ht="26.25" customHeight="1">
      <c r="A345" s="347" t="s">
        <v>647</v>
      </c>
      <c r="B345" s="348"/>
      <c r="C345" s="348"/>
      <c r="D345" s="51" t="s">
        <v>304</v>
      </c>
      <c r="E345" s="135">
        <f>E346+E363+E371+E389</f>
        <v>162726</v>
      </c>
      <c r="F345" s="135">
        <f t="shared" ref="F345:M345" si="148">F346+F363+F371+F389</f>
        <v>130347</v>
      </c>
      <c r="G345" s="135">
        <f t="shared" si="148"/>
        <v>0</v>
      </c>
      <c r="H345" s="135">
        <f t="shared" si="148"/>
        <v>0</v>
      </c>
      <c r="I345" s="135">
        <f t="shared" si="148"/>
        <v>0</v>
      </c>
      <c r="J345" s="135">
        <f t="shared" si="148"/>
        <v>0</v>
      </c>
      <c r="K345" s="135">
        <f t="shared" si="148"/>
        <v>0</v>
      </c>
      <c r="L345" s="135">
        <f t="shared" si="148"/>
        <v>0</v>
      </c>
      <c r="M345" s="135">
        <f t="shared" si="148"/>
        <v>0</v>
      </c>
    </row>
    <row r="346" spans="1:15" s="43" customFormat="1" ht="17.25" customHeight="1">
      <c r="A346" s="347" t="s">
        <v>354</v>
      </c>
      <c r="B346" s="348"/>
      <c r="C346" s="348"/>
      <c r="D346" s="51" t="s">
        <v>95</v>
      </c>
      <c r="E346" s="135">
        <f>E348+E349+E352+E356+E357+E359+E362</f>
        <v>75690</v>
      </c>
      <c r="F346" s="135">
        <f t="shared" ref="F346:M346" si="149">F348+F349+F352+F356+F357+F359+F362</f>
        <v>70229</v>
      </c>
      <c r="G346" s="135">
        <f t="shared" si="149"/>
        <v>0</v>
      </c>
      <c r="H346" s="135">
        <f t="shared" si="149"/>
        <v>0</v>
      </c>
      <c r="I346" s="135">
        <f t="shared" si="149"/>
        <v>0</v>
      </c>
      <c r="J346" s="135">
        <f t="shared" si="149"/>
        <v>0</v>
      </c>
      <c r="K346" s="135">
        <f t="shared" si="149"/>
        <v>0</v>
      </c>
      <c r="L346" s="135">
        <f t="shared" si="149"/>
        <v>0</v>
      </c>
      <c r="M346" s="135">
        <f t="shared" si="149"/>
        <v>0</v>
      </c>
      <c r="N346" s="43">
        <f>E346+F346</f>
        <v>145919</v>
      </c>
    </row>
    <row r="347" spans="1:15" s="43" customFormat="1" ht="27.75" customHeight="1">
      <c r="A347" s="136" t="s">
        <v>804</v>
      </c>
      <c r="B347" s="137"/>
      <c r="C347" s="138"/>
      <c r="D347" s="86"/>
      <c r="E347" s="135"/>
      <c r="F347" s="135"/>
      <c r="G347" s="135"/>
      <c r="H347" s="135"/>
      <c r="I347" s="135"/>
      <c r="J347" s="135"/>
      <c r="K347" s="135"/>
      <c r="L347" s="135"/>
      <c r="M347" s="135"/>
    </row>
    <row r="348" spans="1:15" s="242" customFormat="1" ht="18" customHeight="1">
      <c r="A348" s="238"/>
      <c r="B348" s="473" t="s">
        <v>944</v>
      </c>
      <c r="C348" s="401"/>
      <c r="D348" s="239" t="s">
        <v>795</v>
      </c>
      <c r="E348" s="240">
        <f>78+14867</f>
        <v>14945</v>
      </c>
      <c r="F348" s="240">
        <f>3035+9081+2751</f>
        <v>14867</v>
      </c>
      <c r="G348" s="240"/>
      <c r="H348" s="240"/>
      <c r="I348" s="240"/>
      <c r="J348" s="240"/>
      <c r="K348" s="240"/>
      <c r="L348" s="240"/>
      <c r="M348" s="240"/>
    </row>
    <row r="349" spans="1:15" s="43" customFormat="1" ht="18" customHeight="1">
      <c r="A349" s="145"/>
      <c r="B349" s="140" t="s">
        <v>648</v>
      </c>
      <c r="C349" s="143"/>
      <c r="D349" s="86" t="s">
        <v>859</v>
      </c>
      <c r="E349" s="135">
        <f>E350+E351</f>
        <v>8317</v>
      </c>
      <c r="F349" s="135">
        <f t="shared" ref="F349:M349" si="150">F350+F351</f>
        <v>7458</v>
      </c>
      <c r="G349" s="135">
        <f t="shared" si="150"/>
        <v>0</v>
      </c>
      <c r="H349" s="135">
        <f t="shared" si="150"/>
        <v>0</v>
      </c>
      <c r="I349" s="135">
        <f t="shared" si="150"/>
        <v>0</v>
      </c>
      <c r="J349" s="135">
        <f t="shared" si="150"/>
        <v>0</v>
      </c>
      <c r="K349" s="135">
        <f t="shared" si="150"/>
        <v>0</v>
      </c>
      <c r="L349" s="135">
        <f t="shared" si="150"/>
        <v>0</v>
      </c>
      <c r="M349" s="135">
        <f t="shared" si="150"/>
        <v>0</v>
      </c>
      <c r="O349" s="43">
        <v>93950</v>
      </c>
    </row>
    <row r="350" spans="1:15" s="43" customFormat="1" ht="18" customHeight="1">
      <c r="A350" s="145"/>
      <c r="B350" s="140"/>
      <c r="C350" s="141" t="s">
        <v>212</v>
      </c>
      <c r="D350" s="86" t="s">
        <v>218</v>
      </c>
      <c r="E350" s="135">
        <f>135+180+128+128+160+128+7458</f>
        <v>8317</v>
      </c>
      <c r="F350" s="135">
        <f>3959+3499</f>
        <v>7458</v>
      </c>
      <c r="G350" s="135"/>
      <c r="H350" s="135"/>
      <c r="I350" s="135"/>
      <c r="J350" s="135"/>
      <c r="K350" s="135"/>
      <c r="L350" s="135"/>
      <c r="M350" s="135"/>
    </row>
    <row r="351" spans="1:15" s="43" customFormat="1" ht="18" customHeight="1">
      <c r="A351" s="145"/>
      <c r="B351" s="140"/>
      <c r="C351" s="141" t="s">
        <v>213</v>
      </c>
      <c r="D351" s="86" t="s">
        <v>219</v>
      </c>
      <c r="E351" s="135"/>
      <c r="F351" s="135"/>
      <c r="G351" s="135"/>
      <c r="H351" s="135"/>
      <c r="I351" s="135"/>
      <c r="J351" s="135"/>
      <c r="K351" s="135"/>
      <c r="L351" s="135"/>
      <c r="M351" s="135"/>
    </row>
    <row r="352" spans="1:15" s="43" customFormat="1" ht="18" customHeight="1">
      <c r="A352" s="145"/>
      <c r="B352" s="140" t="s">
        <v>355</v>
      </c>
      <c r="C352" s="72"/>
      <c r="D352" s="86" t="s">
        <v>426</v>
      </c>
      <c r="E352" s="135">
        <f>E353+E354+E355</f>
        <v>52171</v>
      </c>
      <c r="F352" s="135">
        <f t="shared" ref="F352:M352" si="151">F353+F354+F355</f>
        <v>47748</v>
      </c>
      <c r="G352" s="135">
        <f t="shared" si="151"/>
        <v>0</v>
      </c>
      <c r="H352" s="135">
        <f t="shared" si="151"/>
        <v>0</v>
      </c>
      <c r="I352" s="135">
        <f t="shared" si="151"/>
        <v>0</v>
      </c>
      <c r="J352" s="135">
        <f t="shared" si="151"/>
        <v>0</v>
      </c>
      <c r="K352" s="135">
        <f t="shared" si="151"/>
        <v>0</v>
      </c>
      <c r="L352" s="135">
        <f t="shared" si="151"/>
        <v>0</v>
      </c>
      <c r="M352" s="135">
        <f t="shared" si="151"/>
        <v>0</v>
      </c>
    </row>
    <row r="353" spans="1:15" s="43" customFormat="1" ht="18" customHeight="1">
      <c r="A353" s="145"/>
      <c r="B353" s="140"/>
      <c r="C353" s="141" t="s">
        <v>216</v>
      </c>
      <c r="D353" s="86" t="s">
        <v>248</v>
      </c>
      <c r="E353" s="135">
        <f>140+300+230+322+140+600+12507</f>
        <v>14239</v>
      </c>
      <c r="F353" s="135">
        <f>4530+1277+2858+3842</f>
        <v>12507</v>
      </c>
      <c r="G353" s="135"/>
      <c r="H353" s="135"/>
      <c r="I353" s="135"/>
      <c r="J353" s="135"/>
      <c r="K353" s="135"/>
      <c r="L353" s="135"/>
      <c r="M353" s="135"/>
    </row>
    <row r="354" spans="1:15" s="43" customFormat="1" ht="18" customHeight="1">
      <c r="A354" s="145"/>
      <c r="B354" s="140"/>
      <c r="C354" s="141" t="s">
        <v>1034</v>
      </c>
      <c r="D354" s="86" t="s">
        <v>249</v>
      </c>
      <c r="E354" s="135">
        <f>650+325+1336+380+35241</f>
        <v>37932</v>
      </c>
      <c r="F354" s="135">
        <f>5855+5079+2062+2159+3143+11515+4495+38+895</f>
        <v>35241</v>
      </c>
      <c r="G354" s="135"/>
      <c r="H354" s="135"/>
      <c r="I354" s="135"/>
      <c r="J354" s="135"/>
      <c r="K354" s="135"/>
      <c r="L354" s="135"/>
      <c r="M354" s="135"/>
    </row>
    <row r="355" spans="1:15" s="43" customFormat="1" ht="18" customHeight="1">
      <c r="A355" s="145"/>
      <c r="B355" s="140"/>
      <c r="C355" s="150" t="s">
        <v>289</v>
      </c>
      <c r="D355" s="86" t="s">
        <v>250</v>
      </c>
      <c r="E355" s="135"/>
      <c r="F355" s="135"/>
      <c r="G355" s="135"/>
      <c r="H355" s="135"/>
      <c r="I355" s="135"/>
      <c r="J355" s="135"/>
      <c r="K355" s="135"/>
      <c r="L355" s="135"/>
      <c r="M355" s="135"/>
    </row>
    <row r="356" spans="1:15" s="43" customFormat="1" ht="18" customHeight="1">
      <c r="A356" s="145"/>
      <c r="B356" s="140" t="s">
        <v>827</v>
      </c>
      <c r="C356" s="141"/>
      <c r="D356" s="86" t="s">
        <v>425</v>
      </c>
      <c r="E356" s="135"/>
      <c r="F356" s="135"/>
      <c r="G356" s="135"/>
      <c r="H356" s="135"/>
      <c r="I356" s="135"/>
      <c r="J356" s="135"/>
      <c r="K356" s="135"/>
      <c r="L356" s="135"/>
      <c r="M356" s="135"/>
    </row>
    <row r="357" spans="1:15" s="43" customFormat="1" ht="18" customHeight="1">
      <c r="A357" s="145"/>
      <c r="B357" s="140" t="s">
        <v>649</v>
      </c>
      <c r="C357" s="143"/>
      <c r="D357" s="86" t="s">
        <v>424</v>
      </c>
      <c r="E357" s="135">
        <f>E358</f>
        <v>0</v>
      </c>
      <c r="F357" s="135">
        <f t="shared" ref="F357:M357" si="152">F358</f>
        <v>0</v>
      </c>
      <c r="G357" s="135">
        <f t="shared" si="152"/>
        <v>0</v>
      </c>
      <c r="H357" s="135">
        <f t="shared" si="152"/>
        <v>0</v>
      </c>
      <c r="I357" s="135">
        <f t="shared" si="152"/>
        <v>0</v>
      </c>
      <c r="J357" s="135">
        <f t="shared" si="152"/>
        <v>0</v>
      </c>
      <c r="K357" s="135">
        <f t="shared" si="152"/>
        <v>0</v>
      </c>
      <c r="L357" s="135">
        <f t="shared" si="152"/>
        <v>0</v>
      </c>
      <c r="M357" s="135">
        <f t="shared" si="152"/>
        <v>0</v>
      </c>
    </row>
    <row r="358" spans="1:15" s="43" customFormat="1" ht="18" customHeight="1">
      <c r="A358" s="145"/>
      <c r="B358" s="140"/>
      <c r="C358" s="141" t="s">
        <v>396</v>
      </c>
      <c r="D358" s="86" t="s">
        <v>251</v>
      </c>
      <c r="E358" s="135"/>
      <c r="F358" s="135"/>
      <c r="G358" s="135"/>
      <c r="H358" s="135"/>
      <c r="I358" s="135"/>
      <c r="J358" s="135"/>
      <c r="K358" s="135"/>
      <c r="L358" s="135"/>
      <c r="M358" s="135"/>
    </row>
    <row r="359" spans="1:15" s="43" customFormat="1" ht="18" customHeight="1">
      <c r="A359" s="145"/>
      <c r="B359" s="140" t="s">
        <v>307</v>
      </c>
      <c r="C359" s="141"/>
      <c r="D359" s="86" t="s">
        <v>1018</v>
      </c>
      <c r="E359" s="135">
        <f>E360+E361</f>
        <v>0</v>
      </c>
      <c r="F359" s="135">
        <f t="shared" ref="F359:M359" si="153">F360+F361</f>
        <v>0</v>
      </c>
      <c r="G359" s="135">
        <f t="shared" si="153"/>
        <v>0</v>
      </c>
      <c r="H359" s="135">
        <f t="shared" si="153"/>
        <v>0</v>
      </c>
      <c r="I359" s="135">
        <f t="shared" si="153"/>
        <v>0</v>
      </c>
      <c r="J359" s="135">
        <f t="shared" si="153"/>
        <v>0</v>
      </c>
      <c r="K359" s="135">
        <f t="shared" si="153"/>
        <v>0</v>
      </c>
      <c r="L359" s="135">
        <f t="shared" si="153"/>
        <v>0</v>
      </c>
      <c r="M359" s="135">
        <f t="shared" si="153"/>
        <v>0</v>
      </c>
    </row>
    <row r="360" spans="1:15" s="43" customFormat="1" ht="18" customHeight="1">
      <c r="A360" s="145"/>
      <c r="B360" s="140"/>
      <c r="C360" s="141" t="s">
        <v>397</v>
      </c>
      <c r="D360" s="86" t="s">
        <v>252</v>
      </c>
      <c r="E360" s="135"/>
      <c r="F360" s="135"/>
      <c r="G360" s="135"/>
      <c r="H360" s="135"/>
      <c r="I360" s="135"/>
      <c r="J360" s="135"/>
      <c r="K360" s="135"/>
      <c r="L360" s="135"/>
      <c r="M360" s="135"/>
    </row>
    <row r="361" spans="1:15" s="43" customFormat="1" ht="18" customHeight="1">
      <c r="A361" s="145"/>
      <c r="B361" s="140"/>
      <c r="C361" s="141" t="s">
        <v>217</v>
      </c>
      <c r="D361" s="86" t="s">
        <v>253</v>
      </c>
      <c r="E361" s="135"/>
      <c r="F361" s="135"/>
      <c r="G361" s="135"/>
      <c r="H361" s="135"/>
      <c r="I361" s="135"/>
      <c r="J361" s="135"/>
      <c r="K361" s="135"/>
      <c r="L361" s="135"/>
      <c r="M361" s="135"/>
    </row>
    <row r="362" spans="1:15" s="43" customFormat="1" ht="18" customHeight="1">
      <c r="A362" s="145"/>
      <c r="B362" s="144" t="s">
        <v>828</v>
      </c>
      <c r="C362" s="150"/>
      <c r="D362" s="86" t="s">
        <v>820</v>
      </c>
      <c r="E362" s="135">
        <f>1+100+156</f>
        <v>257</v>
      </c>
      <c r="F362" s="135">
        <v>156</v>
      </c>
      <c r="G362" s="135"/>
      <c r="H362" s="135"/>
      <c r="I362" s="135"/>
      <c r="J362" s="135"/>
      <c r="K362" s="135"/>
      <c r="L362" s="135"/>
      <c r="M362" s="135"/>
    </row>
    <row r="363" spans="1:15" s="43" customFormat="1" ht="18" customHeight="1">
      <c r="A363" s="78" t="s">
        <v>339</v>
      </c>
      <c r="B363" s="144"/>
      <c r="C363" s="122"/>
      <c r="D363" s="51" t="s">
        <v>427</v>
      </c>
      <c r="E363" s="135">
        <f>E365+E368+E369</f>
        <v>60569</v>
      </c>
      <c r="F363" s="135">
        <f t="shared" ref="F363:M363" si="154">F365+F368+F369</f>
        <v>53388</v>
      </c>
      <c r="G363" s="135">
        <f t="shared" si="154"/>
        <v>0</v>
      </c>
      <c r="H363" s="135">
        <f t="shared" si="154"/>
        <v>0</v>
      </c>
      <c r="I363" s="135">
        <f t="shared" si="154"/>
        <v>0</v>
      </c>
      <c r="J363" s="135">
        <f t="shared" si="154"/>
        <v>0</v>
      </c>
      <c r="K363" s="135">
        <f t="shared" si="154"/>
        <v>0</v>
      </c>
      <c r="L363" s="135">
        <f t="shared" si="154"/>
        <v>0</v>
      </c>
      <c r="M363" s="135">
        <f t="shared" si="154"/>
        <v>0</v>
      </c>
      <c r="O363" s="43">
        <f>E363+F363</f>
        <v>113957</v>
      </c>
    </row>
    <row r="364" spans="1:15" s="43" customFormat="1" ht="14.25" customHeight="1">
      <c r="A364" s="136" t="s">
        <v>804</v>
      </c>
      <c r="B364" s="137"/>
      <c r="C364" s="138"/>
      <c r="D364" s="86"/>
      <c r="E364" s="135"/>
      <c r="F364" s="135"/>
      <c r="G364" s="135"/>
      <c r="H364" s="135"/>
      <c r="I364" s="135"/>
      <c r="J364" s="135"/>
      <c r="K364" s="135"/>
      <c r="L364" s="135"/>
      <c r="M364" s="135"/>
    </row>
    <row r="365" spans="1:15" s="43" customFormat="1" ht="27.75" customHeight="1">
      <c r="A365" s="151"/>
      <c r="B365" s="402" t="s">
        <v>144</v>
      </c>
      <c r="C365" s="402"/>
      <c r="D365" s="86" t="s">
        <v>428</v>
      </c>
      <c r="E365" s="135">
        <f>E366+E367</f>
        <v>60506</v>
      </c>
      <c r="F365" s="135">
        <f t="shared" ref="F365:M365" si="155">F366+F367</f>
        <v>53388</v>
      </c>
      <c r="G365" s="135">
        <f t="shared" si="155"/>
        <v>0</v>
      </c>
      <c r="H365" s="135">
        <f t="shared" si="155"/>
        <v>0</v>
      </c>
      <c r="I365" s="135">
        <f t="shared" si="155"/>
        <v>0</v>
      </c>
      <c r="J365" s="135">
        <f t="shared" si="155"/>
        <v>0</v>
      </c>
      <c r="K365" s="135">
        <f t="shared" si="155"/>
        <v>0</v>
      </c>
      <c r="L365" s="135">
        <f t="shared" si="155"/>
        <v>0</v>
      </c>
      <c r="M365" s="135">
        <f t="shared" si="155"/>
        <v>0</v>
      </c>
    </row>
    <row r="366" spans="1:15" s="43" customFormat="1" ht="18" customHeight="1">
      <c r="A366" s="151"/>
      <c r="B366" s="144"/>
      <c r="C366" s="150" t="s">
        <v>440</v>
      </c>
      <c r="D366" s="86" t="s">
        <v>822</v>
      </c>
      <c r="E366" s="135">
        <f>4300+2818+53388</f>
        <v>60506</v>
      </c>
      <c r="F366" s="135">
        <f>3351+36+50001</f>
        <v>53388</v>
      </c>
      <c r="G366" s="135"/>
      <c r="H366" s="135"/>
      <c r="I366" s="135"/>
      <c r="J366" s="135"/>
      <c r="K366" s="135"/>
      <c r="L366" s="135"/>
      <c r="M366" s="135"/>
      <c r="O366" s="43">
        <v>54051</v>
      </c>
    </row>
    <row r="367" spans="1:15" s="43" customFormat="1" ht="18" customHeight="1">
      <c r="A367" s="151"/>
      <c r="B367" s="144"/>
      <c r="C367" s="150" t="s">
        <v>654</v>
      </c>
      <c r="D367" s="86" t="s">
        <v>315</v>
      </c>
      <c r="E367" s="135"/>
      <c r="F367" s="135"/>
      <c r="G367" s="135"/>
      <c r="H367" s="135"/>
      <c r="I367" s="135"/>
      <c r="J367" s="135"/>
      <c r="K367" s="135"/>
      <c r="L367" s="135"/>
      <c r="M367" s="135"/>
    </row>
    <row r="368" spans="1:15" s="43" customFormat="1" ht="18" customHeight="1">
      <c r="A368" s="151"/>
      <c r="B368" s="144" t="s">
        <v>340</v>
      </c>
      <c r="C368" s="150"/>
      <c r="D368" s="86" t="s">
        <v>341</v>
      </c>
      <c r="E368" s="135">
        <v>63</v>
      </c>
      <c r="F368" s="135"/>
      <c r="G368" s="135"/>
      <c r="H368" s="135"/>
      <c r="I368" s="135"/>
      <c r="J368" s="135"/>
      <c r="K368" s="135"/>
      <c r="L368" s="135"/>
      <c r="M368" s="135"/>
    </row>
    <row r="369" spans="1:15" s="43" customFormat="1" ht="18" customHeight="1">
      <c r="A369" s="145"/>
      <c r="B369" s="140" t="s">
        <v>32</v>
      </c>
      <c r="C369" s="141"/>
      <c r="D369" s="86" t="s">
        <v>429</v>
      </c>
      <c r="E369" s="135">
        <f>E370</f>
        <v>0</v>
      </c>
      <c r="F369" s="135">
        <f t="shared" ref="F369:M369" si="156">F370</f>
        <v>0</v>
      </c>
      <c r="G369" s="135">
        <f t="shared" si="156"/>
        <v>0</v>
      </c>
      <c r="H369" s="135">
        <f t="shared" si="156"/>
        <v>0</v>
      </c>
      <c r="I369" s="135">
        <f t="shared" si="156"/>
        <v>0</v>
      </c>
      <c r="J369" s="135">
        <f t="shared" si="156"/>
        <v>0</v>
      </c>
      <c r="K369" s="135">
        <f t="shared" si="156"/>
        <v>0</v>
      </c>
      <c r="L369" s="135">
        <f t="shared" si="156"/>
        <v>0</v>
      </c>
      <c r="M369" s="135">
        <f t="shared" si="156"/>
        <v>0</v>
      </c>
    </row>
    <row r="370" spans="1:15" s="43" customFormat="1" ht="18" customHeight="1">
      <c r="A370" s="145"/>
      <c r="B370" s="140"/>
      <c r="C370" s="150" t="s">
        <v>254</v>
      </c>
      <c r="D370" s="86" t="s">
        <v>255</v>
      </c>
      <c r="E370" s="135"/>
      <c r="F370" s="135"/>
      <c r="G370" s="135"/>
      <c r="H370" s="135"/>
      <c r="I370" s="135"/>
      <c r="J370" s="135"/>
      <c r="K370" s="135"/>
      <c r="L370" s="135"/>
      <c r="M370" s="135"/>
    </row>
    <row r="371" spans="1:15" s="43" customFormat="1" ht="25.9" customHeight="1">
      <c r="A371" s="347" t="s">
        <v>308</v>
      </c>
      <c r="B371" s="348"/>
      <c r="C371" s="348"/>
      <c r="D371" s="51" t="s">
        <v>161</v>
      </c>
      <c r="E371" s="135">
        <f>E373+E383+E387+E388</f>
        <v>23171</v>
      </c>
      <c r="F371" s="135">
        <f t="shared" ref="F371:M371" si="157">F373+F383+F387+F388</f>
        <v>6730</v>
      </c>
      <c r="G371" s="135">
        <f t="shared" si="157"/>
        <v>0</v>
      </c>
      <c r="H371" s="135">
        <f t="shared" si="157"/>
        <v>0</v>
      </c>
      <c r="I371" s="135">
        <f t="shared" si="157"/>
        <v>0</v>
      </c>
      <c r="J371" s="135">
        <f t="shared" si="157"/>
        <v>0</v>
      </c>
      <c r="K371" s="135">
        <f t="shared" si="157"/>
        <v>0</v>
      </c>
      <c r="L371" s="135">
        <f t="shared" si="157"/>
        <v>0</v>
      </c>
      <c r="M371" s="135">
        <f t="shared" si="157"/>
        <v>0</v>
      </c>
      <c r="O371" s="43">
        <f>E371+F371</f>
        <v>29901</v>
      </c>
    </row>
    <row r="372" spans="1:15" s="43" customFormat="1" ht="18" customHeight="1">
      <c r="A372" s="136" t="s">
        <v>804</v>
      </c>
      <c r="B372" s="137"/>
      <c r="C372" s="138"/>
      <c r="D372" s="86"/>
      <c r="E372" s="135"/>
      <c r="F372" s="135"/>
      <c r="G372" s="135"/>
      <c r="H372" s="135"/>
      <c r="I372" s="135"/>
      <c r="J372" s="135"/>
      <c r="K372" s="135"/>
      <c r="L372" s="135"/>
      <c r="M372" s="135"/>
    </row>
    <row r="373" spans="1:15" s="43" customFormat="1" ht="27" customHeight="1">
      <c r="A373" s="151"/>
      <c r="B373" s="457" t="s">
        <v>241</v>
      </c>
      <c r="C373" s="457"/>
      <c r="D373" s="86" t="s">
        <v>430</v>
      </c>
      <c r="E373" s="135">
        <f>E374+E375+E376+E377+E378+E379+E380+E381+E382</f>
        <v>10930</v>
      </c>
      <c r="F373" s="135">
        <f t="shared" ref="F373:M373" si="158">F374+F375+F376+F377+F378+F379+F380+F381+F382</f>
        <v>6730</v>
      </c>
      <c r="G373" s="135">
        <f t="shared" si="158"/>
        <v>0</v>
      </c>
      <c r="H373" s="135">
        <f t="shared" si="158"/>
        <v>0</v>
      </c>
      <c r="I373" s="135">
        <f t="shared" si="158"/>
        <v>0</v>
      </c>
      <c r="J373" s="135">
        <f t="shared" si="158"/>
        <v>0</v>
      </c>
      <c r="K373" s="135">
        <f t="shared" si="158"/>
        <v>0</v>
      </c>
      <c r="L373" s="135">
        <f t="shared" si="158"/>
        <v>0</v>
      </c>
      <c r="M373" s="135">
        <f t="shared" si="158"/>
        <v>0</v>
      </c>
    </row>
    <row r="374" spans="1:15" s="43" customFormat="1" ht="18" customHeight="1">
      <c r="A374" s="151"/>
      <c r="B374" s="140"/>
      <c r="C374" s="150" t="s">
        <v>256</v>
      </c>
      <c r="D374" s="152" t="s">
        <v>126</v>
      </c>
      <c r="E374" s="135"/>
      <c r="F374" s="135"/>
      <c r="G374" s="135"/>
      <c r="H374" s="135"/>
      <c r="I374" s="135"/>
      <c r="J374" s="135"/>
      <c r="K374" s="135"/>
      <c r="L374" s="135"/>
      <c r="M374" s="135"/>
    </row>
    <row r="375" spans="1:15" s="43" customFormat="1" ht="18" customHeight="1">
      <c r="A375" s="151"/>
      <c r="B375" s="140"/>
      <c r="C375" s="122" t="s">
        <v>257</v>
      </c>
      <c r="D375" s="152" t="s">
        <v>127</v>
      </c>
      <c r="E375" s="135">
        <v>600</v>
      </c>
      <c r="F375" s="135"/>
      <c r="G375" s="135"/>
      <c r="H375" s="135"/>
      <c r="I375" s="135"/>
      <c r="J375" s="135"/>
      <c r="K375" s="135"/>
      <c r="L375" s="135"/>
      <c r="M375" s="135"/>
    </row>
    <row r="376" spans="1:15" s="43" customFormat="1" ht="18" customHeight="1">
      <c r="A376" s="151"/>
      <c r="B376" s="140"/>
      <c r="C376" s="150" t="s">
        <v>321</v>
      </c>
      <c r="D376" s="152" t="s">
        <v>128</v>
      </c>
      <c r="E376" s="135">
        <f>1000+1300+6730</f>
        <v>9030</v>
      </c>
      <c r="F376" s="135">
        <v>6730</v>
      </c>
      <c r="G376" s="135"/>
      <c r="H376" s="135"/>
      <c r="I376" s="135"/>
      <c r="J376" s="135"/>
      <c r="K376" s="135"/>
      <c r="L376" s="135"/>
      <c r="M376" s="135"/>
    </row>
    <row r="377" spans="1:15" s="43" customFormat="1" ht="18" customHeight="1">
      <c r="A377" s="151"/>
      <c r="B377" s="140"/>
      <c r="C377" s="122" t="s">
        <v>322</v>
      </c>
      <c r="D377" s="152" t="s">
        <v>129</v>
      </c>
      <c r="E377" s="135"/>
      <c r="F377" s="135"/>
      <c r="G377" s="135"/>
      <c r="H377" s="135"/>
      <c r="I377" s="135"/>
      <c r="J377" s="135"/>
      <c r="K377" s="135"/>
      <c r="L377" s="135"/>
      <c r="M377" s="135"/>
    </row>
    <row r="378" spans="1:15" s="43" customFormat="1" ht="18" customHeight="1">
      <c r="A378" s="151"/>
      <c r="B378" s="140"/>
      <c r="C378" s="122" t="s">
        <v>323</v>
      </c>
      <c r="D378" s="152" t="s">
        <v>130</v>
      </c>
      <c r="E378" s="135"/>
      <c r="F378" s="135"/>
      <c r="G378" s="135"/>
      <c r="H378" s="135"/>
      <c r="I378" s="135"/>
      <c r="J378" s="135"/>
      <c r="K378" s="135"/>
      <c r="L378" s="135"/>
      <c r="M378" s="135"/>
    </row>
    <row r="379" spans="1:15" s="43" customFormat="1" ht="18" customHeight="1">
      <c r="A379" s="151"/>
      <c r="B379" s="140"/>
      <c r="C379" s="122" t="s">
        <v>324</v>
      </c>
      <c r="D379" s="152" t="s">
        <v>131</v>
      </c>
      <c r="E379" s="135"/>
      <c r="F379" s="135"/>
      <c r="G379" s="135"/>
      <c r="H379" s="135"/>
      <c r="I379" s="135"/>
      <c r="J379" s="135"/>
      <c r="K379" s="135"/>
      <c r="L379" s="135"/>
      <c r="M379" s="135"/>
    </row>
    <row r="380" spans="1:15" s="43" customFormat="1" ht="30" customHeight="1">
      <c r="A380" s="151"/>
      <c r="B380" s="140"/>
      <c r="C380" s="122" t="s">
        <v>325</v>
      </c>
      <c r="D380" s="152" t="s">
        <v>132</v>
      </c>
      <c r="E380" s="135">
        <v>500</v>
      </c>
      <c r="F380" s="135"/>
      <c r="G380" s="135"/>
      <c r="H380" s="135"/>
      <c r="I380" s="135"/>
      <c r="J380" s="135"/>
      <c r="K380" s="135"/>
      <c r="L380" s="135"/>
      <c r="M380" s="135"/>
    </row>
    <row r="381" spans="1:15" s="43" customFormat="1" ht="18" customHeight="1">
      <c r="A381" s="151"/>
      <c r="B381" s="140"/>
      <c r="C381" s="122" t="s">
        <v>124</v>
      </c>
      <c r="D381" s="152" t="s">
        <v>0</v>
      </c>
      <c r="E381" s="135">
        <f>100+200+500</f>
        <v>800</v>
      </c>
      <c r="F381" s="135"/>
      <c r="G381" s="135"/>
      <c r="H381" s="135"/>
      <c r="I381" s="135"/>
      <c r="J381" s="135"/>
      <c r="K381" s="135"/>
      <c r="L381" s="135"/>
      <c r="M381" s="135"/>
    </row>
    <row r="382" spans="1:15" s="43" customFormat="1" ht="18" customHeight="1">
      <c r="A382" s="151"/>
      <c r="B382" s="140"/>
      <c r="C382" s="150" t="s">
        <v>125</v>
      </c>
      <c r="D382" s="152" t="s">
        <v>1</v>
      </c>
      <c r="E382" s="135"/>
      <c r="F382" s="135"/>
      <c r="G382" s="135"/>
      <c r="H382" s="135"/>
      <c r="I382" s="135"/>
      <c r="J382" s="135"/>
      <c r="K382" s="135"/>
      <c r="L382" s="135"/>
      <c r="M382" s="135"/>
    </row>
    <row r="383" spans="1:15" s="43" customFormat="1" ht="18" customHeight="1">
      <c r="A383" s="151"/>
      <c r="B383" s="140" t="s">
        <v>356</v>
      </c>
      <c r="C383" s="150"/>
      <c r="D383" s="86" t="s">
        <v>431</v>
      </c>
      <c r="E383" s="135">
        <f>E384+E385+E386</f>
        <v>11490</v>
      </c>
      <c r="F383" s="135">
        <f t="shared" ref="F383:M383" si="159">F384+F385+F386</f>
        <v>0</v>
      </c>
      <c r="G383" s="135">
        <f t="shared" si="159"/>
        <v>0</v>
      </c>
      <c r="H383" s="135">
        <f t="shared" si="159"/>
        <v>0</v>
      </c>
      <c r="I383" s="135">
        <f t="shared" si="159"/>
        <v>0</v>
      </c>
      <c r="J383" s="135">
        <f t="shared" si="159"/>
        <v>0</v>
      </c>
      <c r="K383" s="135">
        <f t="shared" si="159"/>
        <v>0</v>
      </c>
      <c r="L383" s="135">
        <f t="shared" si="159"/>
        <v>0</v>
      </c>
      <c r="M383" s="135">
        <f t="shared" si="159"/>
        <v>0</v>
      </c>
    </row>
    <row r="384" spans="1:15" s="43" customFormat="1" ht="18" customHeight="1">
      <c r="A384" s="151"/>
      <c r="B384" s="140"/>
      <c r="C384" s="150" t="s">
        <v>2</v>
      </c>
      <c r="D384" s="152" t="s">
        <v>5</v>
      </c>
      <c r="E384" s="135">
        <f>10000+372+50+516</f>
        <v>10938</v>
      </c>
      <c r="F384" s="135"/>
      <c r="G384" s="135"/>
      <c r="H384" s="135"/>
      <c r="I384" s="135"/>
      <c r="J384" s="135"/>
      <c r="K384" s="135"/>
      <c r="L384" s="135"/>
      <c r="M384" s="135"/>
    </row>
    <row r="385" spans="1:13" s="43" customFormat="1" ht="18" customHeight="1">
      <c r="A385" s="151"/>
      <c r="B385" s="140"/>
      <c r="C385" s="150" t="s">
        <v>3</v>
      </c>
      <c r="D385" s="152" t="s">
        <v>168</v>
      </c>
      <c r="E385" s="135">
        <v>1</v>
      </c>
      <c r="F385" s="135"/>
      <c r="G385" s="135"/>
      <c r="H385" s="135"/>
      <c r="I385" s="135"/>
      <c r="J385" s="135"/>
      <c r="K385" s="135"/>
      <c r="L385" s="135"/>
      <c r="M385" s="135"/>
    </row>
    <row r="386" spans="1:13" s="43" customFormat="1" ht="25.5" customHeight="1">
      <c r="A386" s="151"/>
      <c r="B386" s="140"/>
      <c r="C386" s="122" t="s">
        <v>4</v>
      </c>
      <c r="D386" s="152" t="s">
        <v>40</v>
      </c>
      <c r="E386" s="135">
        <f>261+100+100+90</f>
        <v>551</v>
      </c>
      <c r="F386" s="135"/>
      <c r="G386" s="135"/>
      <c r="H386" s="135"/>
      <c r="I386" s="135"/>
      <c r="J386" s="135"/>
      <c r="K386" s="135"/>
      <c r="L386" s="135"/>
      <c r="M386" s="135"/>
    </row>
    <row r="387" spans="1:13" s="43" customFormat="1" ht="18" customHeight="1">
      <c r="A387" s="151"/>
      <c r="B387" s="140" t="s">
        <v>437</v>
      </c>
      <c r="C387" s="72"/>
      <c r="D387" s="86" t="s">
        <v>314</v>
      </c>
      <c r="E387" s="135"/>
      <c r="F387" s="135"/>
      <c r="G387" s="135"/>
      <c r="H387" s="135"/>
      <c r="I387" s="135"/>
      <c r="J387" s="135"/>
      <c r="K387" s="135"/>
      <c r="L387" s="135"/>
      <c r="M387" s="135"/>
    </row>
    <row r="388" spans="1:13" s="43" customFormat="1" ht="18" customHeight="1">
      <c r="A388" s="151"/>
      <c r="B388" s="140" t="s">
        <v>484</v>
      </c>
      <c r="C388" s="72"/>
      <c r="D388" s="86" t="s">
        <v>301</v>
      </c>
      <c r="E388" s="135">
        <f>500+90+161</f>
        <v>751</v>
      </c>
      <c r="F388" s="135"/>
      <c r="G388" s="135"/>
      <c r="H388" s="135"/>
      <c r="I388" s="135"/>
      <c r="J388" s="135"/>
      <c r="K388" s="135"/>
      <c r="L388" s="135"/>
      <c r="M388" s="135"/>
    </row>
    <row r="389" spans="1:13" s="43" customFormat="1" ht="50.25" customHeight="1">
      <c r="A389" s="347" t="s">
        <v>946</v>
      </c>
      <c r="B389" s="348"/>
      <c r="C389" s="348"/>
      <c r="D389" s="51" t="s">
        <v>162</v>
      </c>
      <c r="E389" s="135">
        <f>E391+E392+E394+E395+E396+E397+E400</f>
        <v>3296</v>
      </c>
      <c r="F389" s="135">
        <f t="shared" ref="F389:M389" si="160">F391+F392+F394+F395+F396+F397+F400</f>
        <v>0</v>
      </c>
      <c r="G389" s="135">
        <f t="shared" si="160"/>
        <v>0</v>
      </c>
      <c r="H389" s="135">
        <f t="shared" si="160"/>
        <v>0</v>
      </c>
      <c r="I389" s="135">
        <f t="shared" si="160"/>
        <v>0</v>
      </c>
      <c r="J389" s="135">
        <f t="shared" si="160"/>
        <v>0</v>
      </c>
      <c r="K389" s="135">
        <f t="shared" si="160"/>
        <v>0</v>
      </c>
      <c r="L389" s="135">
        <f t="shared" si="160"/>
        <v>0</v>
      </c>
      <c r="M389" s="135">
        <f t="shared" si="160"/>
        <v>0</v>
      </c>
    </row>
    <row r="390" spans="1:13" s="43" customFormat="1" ht="18" customHeight="1">
      <c r="A390" s="136" t="s">
        <v>804</v>
      </c>
      <c r="B390" s="137"/>
      <c r="C390" s="138"/>
      <c r="D390" s="86"/>
      <c r="E390" s="135"/>
      <c r="F390" s="135"/>
      <c r="G390" s="135"/>
      <c r="H390" s="135"/>
      <c r="I390" s="135"/>
      <c r="J390" s="135"/>
      <c r="K390" s="135"/>
      <c r="L390" s="135"/>
      <c r="M390" s="135"/>
    </row>
    <row r="391" spans="1:13" s="43" customFormat="1" ht="18" customHeight="1">
      <c r="A391" s="145"/>
      <c r="B391" s="140" t="s">
        <v>958</v>
      </c>
      <c r="C391" s="141"/>
      <c r="D391" s="86" t="s">
        <v>302</v>
      </c>
      <c r="E391" s="135">
        <v>405</v>
      </c>
      <c r="F391" s="135"/>
      <c r="G391" s="135"/>
      <c r="H391" s="135"/>
      <c r="I391" s="135"/>
      <c r="J391" s="135"/>
      <c r="K391" s="135"/>
      <c r="L391" s="135"/>
      <c r="M391" s="135"/>
    </row>
    <row r="392" spans="1:13" s="43" customFormat="1" ht="18" customHeight="1">
      <c r="A392" s="145"/>
      <c r="B392" s="144" t="s">
        <v>309</v>
      </c>
      <c r="C392" s="141"/>
      <c r="D392" s="86" t="s">
        <v>105</v>
      </c>
      <c r="E392" s="135"/>
      <c r="F392" s="135"/>
      <c r="G392" s="135"/>
      <c r="H392" s="135"/>
      <c r="I392" s="135"/>
      <c r="J392" s="135"/>
      <c r="K392" s="135"/>
      <c r="L392" s="135"/>
      <c r="M392" s="135"/>
    </row>
    <row r="393" spans="1:13" s="43" customFormat="1" ht="18" customHeight="1">
      <c r="A393" s="145"/>
      <c r="B393" s="144"/>
      <c r="C393" s="141" t="s">
        <v>41</v>
      </c>
      <c r="D393" s="86" t="s">
        <v>135</v>
      </c>
      <c r="E393" s="135"/>
      <c r="F393" s="135"/>
      <c r="G393" s="135"/>
      <c r="H393" s="135"/>
      <c r="I393" s="135"/>
      <c r="J393" s="135"/>
      <c r="K393" s="135"/>
      <c r="L393" s="135"/>
      <c r="M393" s="135"/>
    </row>
    <row r="394" spans="1:13" s="43" customFormat="1" ht="18" customHeight="1">
      <c r="A394" s="145"/>
      <c r="B394" s="144" t="s">
        <v>204</v>
      </c>
      <c r="C394" s="150"/>
      <c r="D394" s="86" t="s">
        <v>303</v>
      </c>
      <c r="E394" s="135"/>
      <c r="F394" s="135"/>
      <c r="G394" s="135"/>
      <c r="H394" s="135"/>
      <c r="I394" s="135"/>
      <c r="J394" s="135"/>
      <c r="K394" s="135"/>
      <c r="L394" s="135"/>
      <c r="M394" s="135"/>
    </row>
    <row r="395" spans="1:13" s="43" customFormat="1" ht="18" customHeight="1">
      <c r="A395" s="151"/>
      <c r="B395" s="144" t="s">
        <v>485</v>
      </c>
      <c r="C395" s="150"/>
      <c r="D395" s="86" t="s">
        <v>509</v>
      </c>
      <c r="E395" s="135"/>
      <c r="F395" s="135"/>
      <c r="G395" s="135"/>
      <c r="H395" s="135"/>
      <c r="I395" s="135"/>
      <c r="J395" s="135"/>
      <c r="K395" s="135"/>
      <c r="L395" s="135"/>
      <c r="M395" s="135"/>
    </row>
    <row r="396" spans="1:13" s="43" customFormat="1" ht="18" customHeight="1">
      <c r="A396" s="151"/>
      <c r="B396" s="144" t="s">
        <v>417</v>
      </c>
      <c r="C396" s="144"/>
      <c r="D396" s="86" t="s">
        <v>418</v>
      </c>
      <c r="E396" s="135"/>
      <c r="F396" s="135"/>
      <c r="G396" s="135"/>
      <c r="H396" s="135"/>
      <c r="I396" s="135"/>
      <c r="J396" s="135"/>
      <c r="K396" s="135"/>
      <c r="L396" s="135"/>
      <c r="M396" s="135"/>
    </row>
    <row r="397" spans="1:13" s="43" customFormat="1" ht="18" customHeight="1">
      <c r="A397" s="151"/>
      <c r="B397" s="144" t="s">
        <v>419</v>
      </c>
      <c r="C397" s="150"/>
      <c r="D397" s="86" t="s">
        <v>508</v>
      </c>
      <c r="E397" s="135">
        <f>E398+E399</f>
        <v>0</v>
      </c>
      <c r="F397" s="135">
        <f t="shared" ref="F397:M397" si="161">F398+F399</f>
        <v>0</v>
      </c>
      <c r="G397" s="135">
        <f t="shared" si="161"/>
        <v>0</v>
      </c>
      <c r="H397" s="135">
        <f t="shared" si="161"/>
        <v>0</v>
      </c>
      <c r="I397" s="135">
        <f t="shared" si="161"/>
        <v>0</v>
      </c>
      <c r="J397" s="135">
        <f t="shared" si="161"/>
        <v>0</v>
      </c>
      <c r="K397" s="135">
        <f t="shared" si="161"/>
        <v>0</v>
      </c>
      <c r="L397" s="135">
        <f t="shared" si="161"/>
        <v>0</v>
      </c>
      <c r="M397" s="135">
        <f t="shared" si="161"/>
        <v>0</v>
      </c>
    </row>
    <row r="398" spans="1:13" s="43" customFormat="1" ht="18" customHeight="1">
      <c r="A398" s="151"/>
      <c r="B398" s="144"/>
      <c r="C398" s="141" t="s">
        <v>42</v>
      </c>
      <c r="D398" s="86" t="s">
        <v>170</v>
      </c>
      <c r="E398" s="135"/>
      <c r="F398" s="135"/>
      <c r="G398" s="135"/>
      <c r="H398" s="135"/>
      <c r="I398" s="135"/>
      <c r="J398" s="135"/>
      <c r="K398" s="135"/>
      <c r="L398" s="135"/>
      <c r="M398" s="135"/>
    </row>
    <row r="399" spans="1:13" s="43" customFormat="1" ht="18" customHeight="1">
      <c r="A399" s="151"/>
      <c r="B399" s="144"/>
      <c r="C399" s="141" t="s">
        <v>169</v>
      </c>
      <c r="D399" s="86" t="s">
        <v>171</v>
      </c>
      <c r="E399" s="135"/>
      <c r="F399" s="135"/>
      <c r="G399" s="135"/>
      <c r="H399" s="135"/>
      <c r="I399" s="135"/>
      <c r="J399" s="135"/>
      <c r="K399" s="135"/>
      <c r="L399" s="135"/>
      <c r="M399" s="135"/>
    </row>
    <row r="400" spans="1:13" s="43" customFormat="1" ht="27" customHeight="1">
      <c r="A400" s="145"/>
      <c r="B400" s="402" t="s">
        <v>490</v>
      </c>
      <c r="C400" s="402"/>
      <c r="D400" s="86" t="s">
        <v>106</v>
      </c>
      <c r="E400" s="135">
        <f>E401</f>
        <v>2891</v>
      </c>
      <c r="F400" s="135">
        <f t="shared" ref="F400:M400" si="162">F401</f>
        <v>0</v>
      </c>
      <c r="G400" s="135">
        <f t="shared" si="162"/>
        <v>0</v>
      </c>
      <c r="H400" s="135">
        <f t="shared" si="162"/>
        <v>0</v>
      </c>
      <c r="I400" s="135">
        <f t="shared" si="162"/>
        <v>0</v>
      </c>
      <c r="J400" s="135">
        <f t="shared" si="162"/>
        <v>0</v>
      </c>
      <c r="K400" s="135">
        <f t="shared" si="162"/>
        <v>0</v>
      </c>
      <c r="L400" s="135">
        <f t="shared" si="162"/>
        <v>0</v>
      </c>
      <c r="M400" s="135">
        <f t="shared" si="162"/>
        <v>0</v>
      </c>
    </row>
    <row r="401" spans="1:13" s="43" customFormat="1" ht="18" customHeight="1">
      <c r="A401" s="145"/>
      <c r="B401" s="140"/>
      <c r="C401" s="150" t="s">
        <v>488</v>
      </c>
      <c r="D401" s="86" t="s">
        <v>489</v>
      </c>
      <c r="E401" s="135">
        <v>2891</v>
      </c>
      <c r="F401" s="135"/>
      <c r="G401" s="135"/>
      <c r="H401" s="135"/>
      <c r="I401" s="135"/>
      <c r="J401" s="135"/>
      <c r="K401" s="135"/>
      <c r="L401" s="135"/>
      <c r="M401" s="135"/>
    </row>
    <row r="402" spans="1:13" s="43" customFormat="1" ht="30.75" customHeight="1">
      <c r="A402" s="347" t="s">
        <v>82</v>
      </c>
      <c r="B402" s="348"/>
      <c r="C402" s="348"/>
      <c r="D402" s="51"/>
      <c r="E402" s="135"/>
      <c r="F402" s="135"/>
      <c r="G402" s="135"/>
      <c r="H402" s="135"/>
      <c r="I402" s="135"/>
      <c r="J402" s="135"/>
      <c r="K402" s="135"/>
      <c r="L402" s="135"/>
      <c r="M402" s="135"/>
    </row>
    <row r="403" spans="1:13" s="43" customFormat="1" ht="24" customHeight="1">
      <c r="A403" s="347" t="s">
        <v>202</v>
      </c>
      <c r="B403" s="348"/>
      <c r="C403" s="348"/>
      <c r="D403" s="51" t="s">
        <v>510</v>
      </c>
      <c r="E403" s="135">
        <f>E405+E408+E411+E412+E413</f>
        <v>65972</v>
      </c>
      <c r="F403" s="135">
        <f t="shared" ref="F403:M403" si="163">F405+F408+F411+F412+F413</f>
        <v>0</v>
      </c>
      <c r="G403" s="135">
        <f t="shared" si="163"/>
        <v>0</v>
      </c>
      <c r="H403" s="135">
        <f t="shared" si="163"/>
        <v>0</v>
      </c>
      <c r="I403" s="135">
        <f t="shared" si="163"/>
        <v>0</v>
      </c>
      <c r="J403" s="135">
        <f t="shared" si="163"/>
        <v>0</v>
      </c>
      <c r="K403" s="135">
        <f t="shared" si="163"/>
        <v>0</v>
      </c>
      <c r="L403" s="135">
        <f t="shared" si="163"/>
        <v>0</v>
      </c>
      <c r="M403" s="135">
        <f t="shared" si="163"/>
        <v>0</v>
      </c>
    </row>
    <row r="404" spans="1:13" s="43" customFormat="1" ht="18" customHeight="1">
      <c r="A404" s="136" t="s">
        <v>804</v>
      </c>
      <c r="B404" s="137"/>
      <c r="C404" s="138"/>
      <c r="D404" s="86"/>
      <c r="E404" s="135"/>
      <c r="F404" s="135"/>
      <c r="G404" s="135"/>
      <c r="H404" s="135"/>
      <c r="I404" s="135"/>
      <c r="J404" s="135"/>
      <c r="K404" s="135"/>
      <c r="L404" s="135"/>
      <c r="M404" s="135"/>
    </row>
    <row r="405" spans="1:13" s="43" customFormat="1" ht="18" customHeight="1">
      <c r="A405" s="151"/>
      <c r="B405" s="140" t="s">
        <v>113</v>
      </c>
      <c r="C405" s="72"/>
      <c r="D405" s="86" t="s">
        <v>512</v>
      </c>
      <c r="E405" s="135">
        <f>E406+E407</f>
        <v>0</v>
      </c>
      <c r="F405" s="135">
        <f t="shared" ref="F405:M405" si="164">F406+F407</f>
        <v>0</v>
      </c>
      <c r="G405" s="135">
        <f t="shared" si="164"/>
        <v>0</v>
      </c>
      <c r="H405" s="135">
        <f t="shared" si="164"/>
        <v>0</v>
      </c>
      <c r="I405" s="135">
        <f t="shared" si="164"/>
        <v>0</v>
      </c>
      <c r="J405" s="135">
        <f t="shared" si="164"/>
        <v>0</v>
      </c>
      <c r="K405" s="135">
        <f t="shared" si="164"/>
        <v>0</v>
      </c>
      <c r="L405" s="135">
        <f t="shared" si="164"/>
        <v>0</v>
      </c>
      <c r="M405" s="135">
        <f t="shared" si="164"/>
        <v>0</v>
      </c>
    </row>
    <row r="406" spans="1:13" s="43" customFormat="1" ht="18" customHeight="1">
      <c r="A406" s="151"/>
      <c r="B406" s="140"/>
      <c r="C406" s="150" t="s">
        <v>526</v>
      </c>
      <c r="D406" s="86" t="s">
        <v>998</v>
      </c>
      <c r="E406" s="135"/>
      <c r="F406" s="135"/>
      <c r="G406" s="135"/>
      <c r="H406" s="135"/>
      <c r="I406" s="135"/>
      <c r="J406" s="135"/>
      <c r="K406" s="135"/>
      <c r="L406" s="135"/>
      <c r="M406" s="135"/>
    </row>
    <row r="407" spans="1:13" s="43" customFormat="1" ht="18" customHeight="1">
      <c r="A407" s="151"/>
      <c r="B407" s="140"/>
      <c r="C407" s="143" t="s">
        <v>87</v>
      </c>
      <c r="D407" s="86" t="s">
        <v>999</v>
      </c>
      <c r="E407" s="135"/>
      <c r="F407" s="135"/>
      <c r="G407" s="135"/>
      <c r="H407" s="135"/>
      <c r="I407" s="135"/>
      <c r="J407" s="135"/>
      <c r="K407" s="135"/>
      <c r="L407" s="135"/>
      <c r="M407" s="135"/>
    </row>
    <row r="408" spans="1:13" s="43" customFormat="1" ht="18" customHeight="1">
      <c r="A408" s="151"/>
      <c r="B408" s="144" t="s">
        <v>198</v>
      </c>
      <c r="C408" s="150"/>
      <c r="D408" s="86" t="s">
        <v>513</v>
      </c>
      <c r="E408" s="135">
        <f>E409+E410</f>
        <v>0</v>
      </c>
      <c r="F408" s="135">
        <f t="shared" ref="F408:M408" si="165">F409+F410</f>
        <v>0</v>
      </c>
      <c r="G408" s="135">
        <f t="shared" si="165"/>
        <v>0</v>
      </c>
      <c r="H408" s="135">
        <f t="shared" si="165"/>
        <v>0</v>
      </c>
      <c r="I408" s="135">
        <f t="shared" si="165"/>
        <v>0</v>
      </c>
      <c r="J408" s="135">
        <f t="shared" si="165"/>
        <v>0</v>
      </c>
      <c r="K408" s="135">
        <f t="shared" si="165"/>
        <v>0</v>
      </c>
      <c r="L408" s="135">
        <f t="shared" si="165"/>
        <v>0</v>
      </c>
      <c r="M408" s="135">
        <f t="shared" si="165"/>
        <v>0</v>
      </c>
    </row>
    <row r="409" spans="1:13" s="43" customFormat="1" ht="18" customHeight="1">
      <c r="A409" s="151"/>
      <c r="B409" s="144"/>
      <c r="C409" s="141" t="s">
        <v>88</v>
      </c>
      <c r="D409" s="86" t="s">
        <v>1000</v>
      </c>
      <c r="E409" s="135"/>
      <c r="F409" s="135"/>
      <c r="G409" s="135"/>
      <c r="H409" s="135"/>
      <c r="I409" s="135"/>
      <c r="J409" s="135"/>
      <c r="K409" s="135"/>
      <c r="L409" s="135"/>
      <c r="M409" s="135"/>
    </row>
    <row r="410" spans="1:13" s="43" customFormat="1" ht="18" customHeight="1">
      <c r="A410" s="151"/>
      <c r="B410" s="144"/>
      <c r="C410" s="141" t="s">
        <v>89</v>
      </c>
      <c r="D410" s="86" t="s">
        <v>1001</v>
      </c>
      <c r="E410" s="135"/>
      <c r="F410" s="135"/>
      <c r="G410" s="135"/>
      <c r="H410" s="135"/>
      <c r="I410" s="135"/>
      <c r="J410" s="135"/>
      <c r="K410" s="135"/>
      <c r="L410" s="135"/>
      <c r="M410" s="135"/>
    </row>
    <row r="411" spans="1:13" s="43" customFormat="1" ht="18" customHeight="1">
      <c r="A411" s="151"/>
      <c r="B411" s="140" t="s">
        <v>342</v>
      </c>
      <c r="C411" s="141"/>
      <c r="D411" s="86" t="s">
        <v>514</v>
      </c>
      <c r="E411" s="135"/>
      <c r="F411" s="135"/>
      <c r="G411" s="135"/>
      <c r="H411" s="135"/>
      <c r="I411" s="135"/>
      <c r="J411" s="135"/>
      <c r="K411" s="135"/>
      <c r="L411" s="135"/>
      <c r="M411" s="135"/>
    </row>
    <row r="412" spans="1:13" s="43" customFormat="1" ht="18" customHeight="1">
      <c r="A412" s="151"/>
      <c r="B412" s="140" t="s">
        <v>823</v>
      </c>
      <c r="C412" s="141"/>
      <c r="D412" s="86" t="s">
        <v>515</v>
      </c>
      <c r="E412" s="135"/>
      <c r="F412" s="135"/>
      <c r="G412" s="135"/>
      <c r="H412" s="135"/>
      <c r="I412" s="135"/>
      <c r="J412" s="135"/>
      <c r="K412" s="135"/>
      <c r="L412" s="135"/>
      <c r="M412" s="135"/>
    </row>
    <row r="413" spans="1:13" s="43" customFormat="1" ht="18" customHeight="1">
      <c r="A413" s="151"/>
      <c r="B413" s="140" t="s">
        <v>192</v>
      </c>
      <c r="C413" s="72"/>
      <c r="D413" s="86" t="s">
        <v>516</v>
      </c>
      <c r="E413" s="135">
        <f>64273+1787-90+2</f>
        <v>65972</v>
      </c>
      <c r="F413" s="135"/>
      <c r="G413" s="135"/>
      <c r="H413" s="135"/>
      <c r="I413" s="135"/>
      <c r="J413" s="135"/>
      <c r="K413" s="135"/>
      <c r="L413" s="135"/>
      <c r="M413" s="135"/>
    </row>
    <row r="414" spans="1:13" s="43" customFormat="1" ht="18" customHeight="1">
      <c r="A414" s="78" t="s">
        <v>80</v>
      </c>
      <c r="B414" s="144"/>
      <c r="C414" s="72"/>
      <c r="D414" s="51" t="s">
        <v>511</v>
      </c>
      <c r="E414" s="135">
        <f>E416+E417+E420+E421</f>
        <v>5204</v>
      </c>
      <c r="F414" s="135">
        <f t="shared" ref="F414:M414" si="166">F416+F417+F420+F421</f>
        <v>0</v>
      </c>
      <c r="G414" s="135">
        <f t="shared" si="166"/>
        <v>0</v>
      </c>
      <c r="H414" s="135">
        <f t="shared" si="166"/>
        <v>0</v>
      </c>
      <c r="I414" s="135">
        <f t="shared" si="166"/>
        <v>0</v>
      </c>
      <c r="J414" s="135">
        <f t="shared" si="166"/>
        <v>0</v>
      </c>
      <c r="K414" s="135">
        <f t="shared" si="166"/>
        <v>0</v>
      </c>
      <c r="L414" s="135">
        <f t="shared" si="166"/>
        <v>0</v>
      </c>
      <c r="M414" s="135">
        <f t="shared" si="166"/>
        <v>0</v>
      </c>
    </row>
    <row r="415" spans="1:13" s="43" customFormat="1" ht="18" customHeight="1">
      <c r="A415" s="136" t="s">
        <v>804</v>
      </c>
      <c r="B415" s="137"/>
      <c r="C415" s="138"/>
      <c r="D415" s="86"/>
      <c r="E415" s="135"/>
      <c r="F415" s="135"/>
      <c r="G415" s="135"/>
      <c r="H415" s="135"/>
      <c r="I415" s="135"/>
      <c r="J415" s="135"/>
      <c r="K415" s="135"/>
      <c r="L415" s="135"/>
      <c r="M415" s="135"/>
    </row>
    <row r="416" spans="1:13" s="43" customFormat="1" ht="18" customHeight="1">
      <c r="A416" s="136"/>
      <c r="B416" s="153" t="s">
        <v>172</v>
      </c>
      <c r="C416" s="138"/>
      <c r="D416" s="86" t="s">
        <v>173</v>
      </c>
      <c r="E416" s="135">
        <v>50</v>
      </c>
      <c r="F416" s="135"/>
      <c r="G416" s="135"/>
      <c r="H416" s="135"/>
      <c r="I416" s="135"/>
      <c r="J416" s="135"/>
      <c r="K416" s="135"/>
      <c r="L416" s="135"/>
      <c r="M416" s="135"/>
    </row>
    <row r="417" spans="1:13" s="43" customFormat="1" ht="18" customHeight="1">
      <c r="A417" s="151"/>
      <c r="B417" s="140" t="s">
        <v>646</v>
      </c>
      <c r="C417" s="141"/>
      <c r="D417" s="86" t="s">
        <v>517</v>
      </c>
      <c r="E417" s="135">
        <f>E418+E419</f>
        <v>0</v>
      </c>
      <c r="F417" s="135">
        <f t="shared" ref="F417:M417" si="167">F418+F419</f>
        <v>0</v>
      </c>
      <c r="G417" s="135">
        <f t="shared" si="167"/>
        <v>0</v>
      </c>
      <c r="H417" s="135">
        <f t="shared" si="167"/>
        <v>0</v>
      </c>
      <c r="I417" s="135">
        <f t="shared" si="167"/>
        <v>0</v>
      </c>
      <c r="J417" s="135">
        <f t="shared" si="167"/>
        <v>0</v>
      </c>
      <c r="K417" s="135">
        <f t="shared" si="167"/>
        <v>0</v>
      </c>
      <c r="L417" s="135">
        <f t="shared" si="167"/>
        <v>0</v>
      </c>
      <c r="M417" s="135">
        <f t="shared" si="167"/>
        <v>0</v>
      </c>
    </row>
    <row r="418" spans="1:13" s="43" customFormat="1" ht="18" customHeight="1">
      <c r="A418" s="151"/>
      <c r="B418" s="140"/>
      <c r="C418" s="141" t="s">
        <v>90</v>
      </c>
      <c r="D418" s="86" t="s">
        <v>1002</v>
      </c>
      <c r="E418" s="135">
        <f>300-300</f>
        <v>0</v>
      </c>
      <c r="F418" s="135"/>
      <c r="G418" s="135"/>
      <c r="H418" s="135"/>
      <c r="I418" s="135"/>
      <c r="J418" s="135"/>
      <c r="K418" s="135"/>
      <c r="L418" s="135"/>
      <c r="M418" s="135"/>
    </row>
    <row r="419" spans="1:13" s="43" customFormat="1" ht="18" customHeight="1">
      <c r="A419" s="151"/>
      <c r="B419" s="140"/>
      <c r="C419" s="141" t="s">
        <v>997</v>
      </c>
      <c r="D419" s="86" t="s">
        <v>290</v>
      </c>
      <c r="E419" s="135"/>
      <c r="F419" s="135"/>
      <c r="G419" s="135"/>
      <c r="H419" s="135"/>
      <c r="I419" s="135"/>
      <c r="J419" s="135"/>
      <c r="K419" s="135"/>
      <c r="L419" s="135"/>
      <c r="M419" s="135"/>
    </row>
    <row r="420" spans="1:13" s="43" customFormat="1" ht="18" customHeight="1">
      <c r="A420" s="151"/>
      <c r="B420" s="140" t="s">
        <v>518</v>
      </c>
      <c r="C420" s="141"/>
      <c r="D420" s="86" t="s">
        <v>519</v>
      </c>
      <c r="E420" s="135">
        <v>4654</v>
      </c>
      <c r="F420" s="135"/>
      <c r="G420" s="135"/>
      <c r="H420" s="135"/>
      <c r="I420" s="135"/>
      <c r="J420" s="135"/>
      <c r="K420" s="135"/>
      <c r="L420" s="135"/>
      <c r="M420" s="135"/>
    </row>
    <row r="421" spans="1:13" s="43" customFormat="1" ht="18" customHeight="1">
      <c r="A421" s="151"/>
      <c r="B421" s="140" t="s">
        <v>78</v>
      </c>
      <c r="C421" s="141"/>
      <c r="D421" s="86" t="s">
        <v>79</v>
      </c>
      <c r="E421" s="135">
        <v>500</v>
      </c>
      <c r="F421" s="135"/>
      <c r="G421" s="135"/>
      <c r="H421" s="135"/>
      <c r="I421" s="135"/>
      <c r="J421" s="135"/>
      <c r="K421" s="135"/>
      <c r="L421" s="135"/>
      <c r="M421" s="135"/>
    </row>
    <row r="422" spans="1:13" s="43" customFormat="1" ht="24" customHeight="1">
      <c r="A422" s="347" t="s">
        <v>507</v>
      </c>
      <c r="B422" s="348"/>
      <c r="C422" s="348"/>
      <c r="D422" s="51" t="s">
        <v>520</v>
      </c>
      <c r="E422" s="135">
        <f>E423+E432+E437+E444+E454</f>
        <v>302014</v>
      </c>
      <c r="F422" s="135">
        <f t="shared" ref="F422:M422" si="168">F423+F432+F437+F444+F454</f>
        <v>242261</v>
      </c>
      <c r="G422" s="135">
        <f t="shared" si="168"/>
        <v>0</v>
      </c>
      <c r="H422" s="135">
        <f t="shared" si="168"/>
        <v>0</v>
      </c>
      <c r="I422" s="135">
        <f t="shared" si="168"/>
        <v>0</v>
      </c>
      <c r="J422" s="135">
        <f t="shared" si="168"/>
        <v>0</v>
      </c>
      <c r="K422" s="135">
        <f t="shared" si="168"/>
        <v>0</v>
      </c>
      <c r="L422" s="135">
        <f t="shared" si="168"/>
        <v>0</v>
      </c>
      <c r="M422" s="135">
        <f t="shared" si="168"/>
        <v>0</v>
      </c>
    </row>
    <row r="423" spans="1:13" s="43" customFormat="1" ht="24" customHeight="1">
      <c r="A423" s="347" t="s">
        <v>841</v>
      </c>
      <c r="B423" s="348"/>
      <c r="C423" s="348"/>
      <c r="D423" s="51" t="s">
        <v>121</v>
      </c>
      <c r="E423" s="135">
        <f>E425+E430</f>
        <v>4064</v>
      </c>
      <c r="F423" s="135">
        <f t="shared" ref="F423:M423" si="169">F425+F430</f>
        <v>4064</v>
      </c>
      <c r="G423" s="135">
        <f t="shared" si="169"/>
        <v>0</v>
      </c>
      <c r="H423" s="135">
        <f t="shared" si="169"/>
        <v>0</v>
      </c>
      <c r="I423" s="135">
        <f t="shared" si="169"/>
        <v>0</v>
      </c>
      <c r="J423" s="135">
        <f t="shared" si="169"/>
        <v>0</v>
      </c>
      <c r="K423" s="135">
        <f t="shared" si="169"/>
        <v>0</v>
      </c>
      <c r="L423" s="135">
        <f t="shared" si="169"/>
        <v>0</v>
      </c>
      <c r="M423" s="135">
        <f t="shared" si="169"/>
        <v>0</v>
      </c>
    </row>
    <row r="424" spans="1:13" s="43" customFormat="1" ht="18" customHeight="1">
      <c r="A424" s="136" t="s">
        <v>804</v>
      </c>
      <c r="B424" s="137"/>
      <c r="C424" s="138"/>
      <c r="D424" s="86"/>
      <c r="E424" s="135"/>
      <c r="F424" s="135"/>
      <c r="G424" s="135"/>
      <c r="H424" s="135"/>
      <c r="I424" s="135"/>
      <c r="J424" s="135"/>
      <c r="K424" s="135"/>
      <c r="L424" s="135"/>
      <c r="M424" s="135"/>
    </row>
    <row r="425" spans="1:13" s="43" customFormat="1" ht="30" customHeight="1">
      <c r="A425" s="151"/>
      <c r="B425" s="457" t="s">
        <v>857</v>
      </c>
      <c r="C425" s="457"/>
      <c r="D425" s="86" t="s">
        <v>327</v>
      </c>
      <c r="E425" s="135">
        <f>E426+E427+E428+E429</f>
        <v>4064</v>
      </c>
      <c r="F425" s="135">
        <f t="shared" ref="F425:M425" si="170">F426+F427+F428+F429</f>
        <v>4064</v>
      </c>
      <c r="G425" s="135">
        <f t="shared" si="170"/>
        <v>0</v>
      </c>
      <c r="H425" s="135">
        <f t="shared" si="170"/>
        <v>0</v>
      </c>
      <c r="I425" s="135">
        <f t="shared" si="170"/>
        <v>0</v>
      </c>
      <c r="J425" s="135">
        <f t="shared" si="170"/>
        <v>0</v>
      </c>
      <c r="K425" s="135">
        <f t="shared" si="170"/>
        <v>0</v>
      </c>
      <c r="L425" s="135">
        <f t="shared" si="170"/>
        <v>0</v>
      </c>
      <c r="M425" s="135">
        <f t="shared" si="170"/>
        <v>0</v>
      </c>
    </row>
    <row r="426" spans="1:13" s="43" customFormat="1" ht="18" customHeight="1">
      <c r="A426" s="151"/>
      <c r="B426" s="140"/>
      <c r="C426" s="141" t="s">
        <v>678</v>
      </c>
      <c r="D426" s="86" t="s">
        <v>318</v>
      </c>
      <c r="E426" s="135"/>
      <c r="F426" s="135"/>
      <c r="G426" s="135"/>
      <c r="H426" s="135"/>
      <c r="I426" s="135"/>
      <c r="J426" s="135"/>
      <c r="K426" s="135"/>
      <c r="L426" s="135"/>
      <c r="M426" s="135"/>
    </row>
    <row r="427" spans="1:13" s="43" customFormat="1" ht="18" customHeight="1">
      <c r="A427" s="151"/>
      <c r="B427" s="140"/>
      <c r="C427" s="141" t="s">
        <v>420</v>
      </c>
      <c r="D427" s="86" t="s">
        <v>206</v>
      </c>
      <c r="E427" s="135"/>
      <c r="F427" s="135"/>
      <c r="G427" s="135"/>
      <c r="H427" s="135"/>
      <c r="I427" s="135"/>
      <c r="J427" s="135"/>
      <c r="K427" s="135"/>
      <c r="L427" s="135"/>
      <c r="M427" s="135"/>
    </row>
    <row r="428" spans="1:13" s="43" customFormat="1" ht="18" customHeight="1">
      <c r="A428" s="151"/>
      <c r="B428" s="140"/>
      <c r="C428" s="141" t="s">
        <v>316</v>
      </c>
      <c r="D428" s="86" t="s">
        <v>319</v>
      </c>
      <c r="E428" s="135">
        <v>4064</v>
      </c>
      <c r="F428" s="135">
        <f>4020+44</f>
        <v>4064</v>
      </c>
      <c r="G428" s="135"/>
      <c r="H428" s="135"/>
      <c r="I428" s="135"/>
      <c r="J428" s="135"/>
      <c r="K428" s="135"/>
      <c r="L428" s="135"/>
      <c r="M428" s="135"/>
    </row>
    <row r="429" spans="1:13" s="43" customFormat="1" ht="18" customHeight="1">
      <c r="A429" s="151"/>
      <c r="B429" s="140"/>
      <c r="C429" s="150" t="s">
        <v>317</v>
      </c>
      <c r="D429" s="86" t="s">
        <v>320</v>
      </c>
      <c r="E429" s="135"/>
      <c r="F429" s="135"/>
      <c r="G429" s="135"/>
      <c r="H429" s="135"/>
      <c r="I429" s="135"/>
      <c r="J429" s="135"/>
      <c r="K429" s="135"/>
      <c r="L429" s="135"/>
      <c r="M429" s="135"/>
    </row>
    <row r="430" spans="1:13" s="43" customFormat="1" ht="18" customHeight="1">
      <c r="A430" s="151"/>
      <c r="B430" s="140" t="s">
        <v>842</v>
      </c>
      <c r="C430" s="150"/>
      <c r="D430" s="86" t="s">
        <v>838</v>
      </c>
      <c r="E430" s="135">
        <f>E431</f>
        <v>0</v>
      </c>
      <c r="F430" s="135">
        <f t="shared" ref="F430:M430" si="171">F431</f>
        <v>0</v>
      </c>
      <c r="G430" s="135">
        <f t="shared" si="171"/>
        <v>0</v>
      </c>
      <c r="H430" s="135">
        <f t="shared" si="171"/>
        <v>0</v>
      </c>
      <c r="I430" s="135">
        <f t="shared" si="171"/>
        <v>0</v>
      </c>
      <c r="J430" s="135">
        <f t="shared" si="171"/>
        <v>0</v>
      </c>
      <c r="K430" s="135">
        <f t="shared" si="171"/>
        <v>0</v>
      </c>
      <c r="L430" s="135">
        <f t="shared" si="171"/>
        <v>0</v>
      </c>
      <c r="M430" s="135">
        <f t="shared" si="171"/>
        <v>0</v>
      </c>
    </row>
    <row r="431" spans="1:13" s="43" customFormat="1" ht="18" customHeight="1">
      <c r="A431" s="151"/>
      <c r="B431" s="140"/>
      <c r="C431" s="150" t="s">
        <v>839</v>
      </c>
      <c r="D431" s="86" t="s">
        <v>840</v>
      </c>
      <c r="E431" s="135"/>
      <c r="F431" s="135"/>
      <c r="G431" s="135"/>
      <c r="H431" s="135"/>
      <c r="I431" s="135"/>
      <c r="J431" s="135"/>
      <c r="K431" s="135"/>
      <c r="L431" s="135"/>
      <c r="M431" s="135"/>
    </row>
    <row r="432" spans="1:13" s="43" customFormat="1" ht="13.15" customHeight="1">
      <c r="A432" s="78" t="s">
        <v>858</v>
      </c>
      <c r="B432" s="140"/>
      <c r="C432" s="72"/>
      <c r="D432" s="51" t="s">
        <v>54</v>
      </c>
      <c r="E432" s="135">
        <f>E434+E435+E436</f>
        <v>32280</v>
      </c>
      <c r="F432" s="135">
        <f t="shared" ref="F432:M432" si="172">F434+F435+F436</f>
        <v>1377</v>
      </c>
      <c r="G432" s="135">
        <f t="shared" si="172"/>
        <v>0</v>
      </c>
      <c r="H432" s="135">
        <f t="shared" si="172"/>
        <v>0</v>
      </c>
      <c r="I432" s="135">
        <f t="shared" si="172"/>
        <v>0</v>
      </c>
      <c r="J432" s="135">
        <f t="shared" si="172"/>
        <v>0</v>
      </c>
      <c r="K432" s="135">
        <f t="shared" si="172"/>
        <v>0</v>
      </c>
      <c r="L432" s="135">
        <f t="shared" si="172"/>
        <v>0</v>
      </c>
      <c r="M432" s="135">
        <f t="shared" si="172"/>
        <v>0</v>
      </c>
    </row>
    <row r="433" spans="1:15" s="43" customFormat="1" ht="18" customHeight="1">
      <c r="A433" s="136" t="s">
        <v>804</v>
      </c>
      <c r="B433" s="137"/>
      <c r="C433" s="138"/>
      <c r="D433" s="86"/>
      <c r="E433" s="135"/>
      <c r="F433" s="135"/>
      <c r="G433" s="135"/>
      <c r="H433" s="135"/>
      <c r="I433" s="135"/>
      <c r="J433" s="135"/>
      <c r="K433" s="135"/>
      <c r="L433" s="135"/>
      <c r="M433" s="135"/>
    </row>
    <row r="434" spans="1:15" s="43" customFormat="1" ht="18" customHeight="1">
      <c r="A434" s="78"/>
      <c r="B434" s="140" t="s">
        <v>843</v>
      </c>
      <c r="C434" s="150"/>
      <c r="D434" s="86" t="s">
        <v>368</v>
      </c>
      <c r="E434" s="135">
        <f>35+1+30667+199+1+1377</f>
        <v>32280</v>
      </c>
      <c r="F434" s="135">
        <f>823+504+50</f>
        <v>1377</v>
      </c>
      <c r="G434" s="135"/>
      <c r="H434" s="135"/>
      <c r="I434" s="135"/>
      <c r="J434" s="135"/>
      <c r="K434" s="135"/>
      <c r="L434" s="135"/>
      <c r="M434" s="135"/>
      <c r="N434" s="43">
        <f>E434+F434</f>
        <v>33657</v>
      </c>
    </row>
    <row r="435" spans="1:15" s="43" customFormat="1" ht="18" customHeight="1">
      <c r="A435" s="78"/>
      <c r="B435" s="140" t="s">
        <v>844</v>
      </c>
      <c r="C435" s="150"/>
      <c r="D435" s="86" t="s">
        <v>207</v>
      </c>
      <c r="E435" s="135"/>
      <c r="F435" s="135"/>
      <c r="G435" s="135"/>
      <c r="H435" s="135"/>
      <c r="I435" s="135"/>
      <c r="J435" s="135"/>
      <c r="K435" s="135"/>
      <c r="L435" s="135"/>
      <c r="M435" s="135"/>
    </row>
    <row r="436" spans="1:15" s="43" customFormat="1" ht="18" customHeight="1">
      <c r="A436" s="78"/>
      <c r="B436" s="144" t="s">
        <v>642</v>
      </c>
      <c r="C436" s="150"/>
      <c r="D436" s="86" t="s">
        <v>208</v>
      </c>
      <c r="E436" s="135"/>
      <c r="F436" s="135"/>
      <c r="G436" s="135"/>
      <c r="H436" s="135"/>
      <c r="I436" s="135"/>
      <c r="J436" s="135"/>
      <c r="K436" s="135"/>
      <c r="L436" s="135"/>
      <c r="M436" s="135"/>
    </row>
    <row r="437" spans="1:15" s="43" customFormat="1" ht="23.25" customHeight="1">
      <c r="A437" s="358" t="s">
        <v>177</v>
      </c>
      <c r="B437" s="359"/>
      <c r="C437" s="359"/>
      <c r="D437" s="51" t="s">
        <v>57</v>
      </c>
      <c r="E437" s="135">
        <f>E439+E443</f>
        <v>0</v>
      </c>
      <c r="F437" s="135">
        <f t="shared" ref="F437:M437" si="173">F439+F443</f>
        <v>0</v>
      </c>
      <c r="G437" s="135">
        <f t="shared" si="173"/>
        <v>0</v>
      </c>
      <c r="H437" s="135">
        <f t="shared" si="173"/>
        <v>0</v>
      </c>
      <c r="I437" s="135">
        <f t="shared" si="173"/>
        <v>0</v>
      </c>
      <c r="J437" s="135">
        <f t="shared" si="173"/>
        <v>0</v>
      </c>
      <c r="K437" s="135">
        <f t="shared" si="173"/>
        <v>0</v>
      </c>
      <c r="L437" s="135">
        <f t="shared" si="173"/>
        <v>0</v>
      </c>
      <c r="M437" s="135">
        <f t="shared" si="173"/>
        <v>0</v>
      </c>
    </row>
    <row r="438" spans="1:15" s="43" customFormat="1" ht="18" customHeight="1">
      <c r="A438" s="136" t="s">
        <v>804</v>
      </c>
      <c r="B438" s="137"/>
      <c r="C438" s="138"/>
      <c r="D438" s="86"/>
      <c r="E438" s="135"/>
      <c r="F438" s="135"/>
      <c r="G438" s="135"/>
      <c r="H438" s="135"/>
      <c r="I438" s="135"/>
      <c r="J438" s="135"/>
      <c r="K438" s="135"/>
      <c r="L438" s="135"/>
      <c r="M438" s="135"/>
    </row>
    <row r="439" spans="1:15" s="43" customFormat="1" ht="18" customHeight="1">
      <c r="A439" s="151"/>
      <c r="B439" s="144" t="s">
        <v>377</v>
      </c>
      <c r="C439" s="72"/>
      <c r="D439" s="86" t="s">
        <v>58</v>
      </c>
      <c r="E439" s="135">
        <f>E440+E441+E442</f>
        <v>0</v>
      </c>
      <c r="F439" s="135">
        <f t="shared" ref="F439:M439" si="174">F440+F441+F442</f>
        <v>0</v>
      </c>
      <c r="G439" s="135">
        <f t="shared" si="174"/>
        <v>0</v>
      </c>
      <c r="H439" s="135">
        <f t="shared" si="174"/>
        <v>0</v>
      </c>
      <c r="I439" s="135">
        <f t="shared" si="174"/>
        <v>0</v>
      </c>
      <c r="J439" s="135">
        <f t="shared" si="174"/>
        <v>0</v>
      </c>
      <c r="K439" s="135">
        <f t="shared" si="174"/>
        <v>0</v>
      </c>
      <c r="L439" s="135">
        <f t="shared" si="174"/>
        <v>0</v>
      </c>
      <c r="M439" s="135">
        <f t="shared" si="174"/>
        <v>0</v>
      </c>
    </row>
    <row r="440" spans="1:15" s="43" customFormat="1" ht="18" customHeight="1">
      <c r="A440" s="151"/>
      <c r="B440" s="144"/>
      <c r="C440" s="141" t="s">
        <v>145</v>
      </c>
      <c r="D440" s="86" t="s">
        <v>146</v>
      </c>
      <c r="E440" s="135"/>
      <c r="F440" s="135"/>
      <c r="G440" s="135"/>
      <c r="H440" s="135"/>
      <c r="I440" s="135"/>
      <c r="J440" s="135"/>
      <c r="K440" s="135"/>
      <c r="L440" s="135"/>
      <c r="M440" s="135"/>
    </row>
    <row r="441" spans="1:15" s="43" customFormat="1" ht="18" customHeight="1">
      <c r="A441" s="151"/>
      <c r="B441" s="144"/>
      <c r="C441" s="141" t="s">
        <v>378</v>
      </c>
      <c r="D441" s="86" t="s">
        <v>379</v>
      </c>
      <c r="E441" s="135"/>
      <c r="F441" s="135"/>
      <c r="G441" s="135"/>
      <c r="H441" s="135"/>
      <c r="I441" s="135"/>
      <c r="J441" s="135"/>
      <c r="K441" s="135"/>
      <c r="L441" s="135"/>
      <c r="M441" s="135"/>
    </row>
    <row r="442" spans="1:15" s="43" customFormat="1" ht="18" customHeight="1">
      <c r="A442" s="151"/>
      <c r="B442" s="144"/>
      <c r="C442" s="150" t="s">
        <v>300</v>
      </c>
      <c r="D442" s="121" t="s">
        <v>847</v>
      </c>
      <c r="E442" s="135"/>
      <c r="F442" s="135"/>
      <c r="G442" s="135"/>
      <c r="H442" s="135"/>
      <c r="I442" s="135"/>
      <c r="J442" s="135"/>
      <c r="K442" s="135"/>
      <c r="L442" s="135"/>
      <c r="M442" s="135"/>
    </row>
    <row r="443" spans="1:15" s="43" customFormat="1" ht="27" customHeight="1">
      <c r="A443" s="151"/>
      <c r="B443" s="385" t="s">
        <v>175</v>
      </c>
      <c r="C443" s="375"/>
      <c r="D443" s="121" t="s">
        <v>176</v>
      </c>
      <c r="E443" s="135"/>
      <c r="F443" s="135"/>
      <c r="G443" s="135"/>
      <c r="H443" s="135"/>
      <c r="I443" s="135"/>
      <c r="J443" s="135"/>
      <c r="K443" s="135"/>
      <c r="L443" s="135"/>
      <c r="M443" s="135"/>
    </row>
    <row r="444" spans="1:15" s="43" customFormat="1" ht="18" customHeight="1">
      <c r="A444" s="78" t="s">
        <v>346</v>
      </c>
      <c r="B444" s="144"/>
      <c r="C444" s="72"/>
      <c r="D444" s="51" t="s">
        <v>107</v>
      </c>
      <c r="E444" s="135">
        <f>E446+E450+E453</f>
        <v>265570</v>
      </c>
      <c r="F444" s="135">
        <f t="shared" ref="F444:M444" si="175">F446+F450+F453</f>
        <v>236820</v>
      </c>
      <c r="G444" s="135">
        <f t="shared" si="175"/>
        <v>0</v>
      </c>
      <c r="H444" s="135">
        <f t="shared" si="175"/>
        <v>0</v>
      </c>
      <c r="I444" s="135">
        <f t="shared" si="175"/>
        <v>0</v>
      </c>
      <c r="J444" s="135">
        <f t="shared" si="175"/>
        <v>0</v>
      </c>
      <c r="K444" s="135">
        <f t="shared" si="175"/>
        <v>0</v>
      </c>
      <c r="L444" s="135">
        <f t="shared" si="175"/>
        <v>0</v>
      </c>
      <c r="M444" s="135">
        <f t="shared" si="175"/>
        <v>0</v>
      </c>
      <c r="O444" s="43">
        <f>E444+F444</f>
        <v>502390</v>
      </c>
    </row>
    <row r="445" spans="1:15" s="43" customFormat="1" ht="18" customHeight="1">
      <c r="A445" s="136" t="s">
        <v>804</v>
      </c>
      <c r="B445" s="137"/>
      <c r="C445" s="138"/>
      <c r="D445" s="86"/>
      <c r="E445" s="135"/>
      <c r="F445" s="135"/>
      <c r="G445" s="135"/>
      <c r="H445" s="135"/>
      <c r="I445" s="135"/>
      <c r="J445" s="135"/>
      <c r="K445" s="135"/>
      <c r="L445" s="135"/>
      <c r="M445" s="135"/>
    </row>
    <row r="446" spans="1:15" s="43" customFormat="1" ht="18" customHeight="1">
      <c r="A446" s="151"/>
      <c r="B446" s="140" t="s">
        <v>203</v>
      </c>
      <c r="C446" s="72"/>
      <c r="D446" s="86" t="s">
        <v>362</v>
      </c>
      <c r="E446" s="135">
        <f>E447+E448+E449</f>
        <v>265570</v>
      </c>
      <c r="F446" s="135">
        <f t="shared" ref="F446:M446" si="176">F447+F448+F449</f>
        <v>236820</v>
      </c>
      <c r="G446" s="135">
        <f t="shared" si="176"/>
        <v>0</v>
      </c>
      <c r="H446" s="135">
        <f t="shared" si="176"/>
        <v>0</v>
      </c>
      <c r="I446" s="135">
        <f t="shared" si="176"/>
        <v>0</v>
      </c>
      <c r="J446" s="135">
        <f t="shared" si="176"/>
        <v>0</v>
      </c>
      <c r="K446" s="135">
        <f t="shared" si="176"/>
        <v>0</v>
      </c>
      <c r="L446" s="135">
        <f t="shared" si="176"/>
        <v>0</v>
      </c>
      <c r="M446" s="135">
        <f t="shared" si="176"/>
        <v>0</v>
      </c>
    </row>
    <row r="447" spans="1:15" s="43" customFormat="1" ht="18" customHeight="1">
      <c r="A447" s="151"/>
      <c r="B447" s="140"/>
      <c r="C447" s="150" t="s">
        <v>848</v>
      </c>
      <c r="D447" s="121" t="s">
        <v>851</v>
      </c>
      <c r="E447" s="135"/>
      <c r="F447" s="135"/>
      <c r="G447" s="135"/>
      <c r="H447" s="135"/>
      <c r="I447" s="135"/>
      <c r="J447" s="135"/>
      <c r="K447" s="135"/>
      <c r="L447" s="135"/>
      <c r="M447" s="135"/>
    </row>
    <row r="448" spans="1:15" s="43" customFormat="1" ht="18" customHeight="1">
      <c r="A448" s="151"/>
      <c r="B448" s="140"/>
      <c r="C448" s="150" t="s">
        <v>849</v>
      </c>
      <c r="D448" s="121" t="s">
        <v>291</v>
      </c>
      <c r="E448" s="135">
        <f>163+1230+500+78280+647</f>
        <v>80820</v>
      </c>
      <c r="F448" s="135">
        <f>8509+65503+4268</f>
        <v>78280</v>
      </c>
      <c r="G448" s="135"/>
      <c r="H448" s="135"/>
      <c r="I448" s="135"/>
      <c r="J448" s="135"/>
      <c r="K448" s="135"/>
      <c r="L448" s="135"/>
      <c r="M448" s="135"/>
    </row>
    <row r="449" spans="1:13" s="43" customFormat="1" ht="18" customHeight="1">
      <c r="A449" s="151"/>
      <c r="B449" s="140"/>
      <c r="C449" s="141" t="s">
        <v>850</v>
      </c>
      <c r="D449" s="121" t="s">
        <v>384</v>
      </c>
      <c r="E449" s="135">
        <f>7524+2498+3124+584+714+747+680+923+1000+300+2415+2100+500+3100+1+158540</f>
        <v>184750</v>
      </c>
      <c r="F449" s="135">
        <f>6165+47465+37758+67152</f>
        <v>158540</v>
      </c>
      <c r="G449" s="135"/>
      <c r="H449" s="135"/>
      <c r="I449" s="135"/>
      <c r="J449" s="135"/>
      <c r="K449" s="135"/>
      <c r="L449" s="135"/>
      <c r="M449" s="135"/>
    </row>
    <row r="450" spans="1:13" s="43" customFormat="1" ht="18" customHeight="1">
      <c r="A450" s="151"/>
      <c r="B450" s="140" t="s">
        <v>347</v>
      </c>
      <c r="C450" s="141"/>
      <c r="D450" s="86" t="s">
        <v>163</v>
      </c>
      <c r="E450" s="135">
        <f>E451+E452</f>
        <v>0</v>
      </c>
      <c r="F450" s="135">
        <f t="shared" ref="F450:M450" si="177">F451+F452</f>
        <v>0</v>
      </c>
      <c r="G450" s="135">
        <f t="shared" si="177"/>
        <v>0</v>
      </c>
      <c r="H450" s="135">
        <f t="shared" si="177"/>
        <v>0</v>
      </c>
      <c r="I450" s="135">
        <f t="shared" si="177"/>
        <v>0</v>
      </c>
      <c r="J450" s="135">
        <f t="shared" si="177"/>
        <v>0</v>
      </c>
      <c r="K450" s="135">
        <f t="shared" si="177"/>
        <v>0</v>
      </c>
      <c r="L450" s="135">
        <f t="shared" si="177"/>
        <v>0</v>
      </c>
      <c r="M450" s="135">
        <f t="shared" si="177"/>
        <v>0</v>
      </c>
    </row>
    <row r="451" spans="1:13" s="43" customFormat="1" ht="18" customHeight="1">
      <c r="A451" s="151"/>
      <c r="B451" s="140"/>
      <c r="C451" s="141" t="s">
        <v>344</v>
      </c>
      <c r="D451" s="86" t="s">
        <v>345</v>
      </c>
      <c r="E451" s="135"/>
      <c r="F451" s="135"/>
      <c r="G451" s="135"/>
      <c r="H451" s="135"/>
      <c r="I451" s="135"/>
      <c r="J451" s="135"/>
      <c r="K451" s="135"/>
      <c r="L451" s="135"/>
      <c r="M451" s="135"/>
    </row>
    <row r="452" spans="1:13" s="43" customFormat="1" ht="18" customHeight="1">
      <c r="A452" s="151"/>
      <c r="B452" s="140"/>
      <c r="C452" s="141" t="s">
        <v>209</v>
      </c>
      <c r="D452" s="86" t="s">
        <v>210</v>
      </c>
      <c r="E452" s="135"/>
      <c r="F452" s="135"/>
      <c r="G452" s="135"/>
      <c r="H452" s="135"/>
      <c r="I452" s="135"/>
      <c r="J452" s="135"/>
      <c r="K452" s="135"/>
      <c r="L452" s="135"/>
      <c r="M452" s="135"/>
    </row>
    <row r="453" spans="1:13" s="43" customFormat="1" ht="18" customHeight="1">
      <c r="A453" s="155"/>
      <c r="B453" s="140" t="s">
        <v>122</v>
      </c>
      <c r="C453" s="138"/>
      <c r="D453" s="86" t="s">
        <v>110</v>
      </c>
      <c r="E453" s="135"/>
      <c r="F453" s="135"/>
      <c r="G453" s="135"/>
      <c r="H453" s="135"/>
      <c r="I453" s="135"/>
      <c r="J453" s="135"/>
      <c r="K453" s="135"/>
      <c r="L453" s="135"/>
      <c r="M453" s="135"/>
    </row>
    <row r="454" spans="1:13" s="43" customFormat="1" ht="26.45" customHeight="1">
      <c r="A454" s="347" t="s">
        <v>84</v>
      </c>
      <c r="B454" s="348"/>
      <c r="C454" s="348"/>
      <c r="D454" s="51" t="s">
        <v>182</v>
      </c>
      <c r="E454" s="135">
        <f>E456+E457+E458+E459+E460</f>
        <v>100</v>
      </c>
      <c r="F454" s="135">
        <f t="shared" ref="F454:M454" si="178">F456+F457+F458+F459+F460</f>
        <v>0</v>
      </c>
      <c r="G454" s="135">
        <f t="shared" si="178"/>
        <v>0</v>
      </c>
      <c r="H454" s="135">
        <f t="shared" si="178"/>
        <v>0</v>
      </c>
      <c r="I454" s="135">
        <f t="shared" si="178"/>
        <v>0</v>
      </c>
      <c r="J454" s="135">
        <f t="shared" si="178"/>
        <v>0</v>
      </c>
      <c r="K454" s="135">
        <f t="shared" si="178"/>
        <v>0</v>
      </c>
      <c r="L454" s="135">
        <f t="shared" si="178"/>
        <v>0</v>
      </c>
      <c r="M454" s="135">
        <f t="shared" si="178"/>
        <v>0</v>
      </c>
    </row>
    <row r="455" spans="1:13" s="43" customFormat="1" ht="18" customHeight="1">
      <c r="A455" s="136" t="s">
        <v>804</v>
      </c>
      <c r="B455" s="137"/>
      <c r="C455" s="138"/>
      <c r="D455" s="86"/>
      <c r="E455" s="135"/>
      <c r="F455" s="135"/>
      <c r="G455" s="135"/>
      <c r="H455" s="135"/>
      <c r="I455" s="135"/>
      <c r="J455" s="135"/>
      <c r="K455" s="135"/>
      <c r="L455" s="135"/>
      <c r="M455" s="135"/>
    </row>
    <row r="456" spans="1:13" s="43" customFormat="1" ht="18" customHeight="1">
      <c r="A456" s="78"/>
      <c r="B456" s="465" t="s">
        <v>644</v>
      </c>
      <c r="C456" s="465"/>
      <c r="D456" s="86" t="s">
        <v>432</v>
      </c>
      <c r="E456" s="135"/>
      <c r="F456" s="135"/>
      <c r="G456" s="135"/>
      <c r="H456" s="135"/>
      <c r="I456" s="135"/>
      <c r="J456" s="135"/>
      <c r="K456" s="135"/>
      <c r="L456" s="135"/>
      <c r="M456" s="135"/>
    </row>
    <row r="457" spans="1:13" s="43" customFormat="1" ht="18" customHeight="1">
      <c r="A457" s="79"/>
      <c r="B457" s="140" t="s">
        <v>376</v>
      </c>
      <c r="C457" s="150"/>
      <c r="D457" s="86" t="s">
        <v>861</v>
      </c>
      <c r="E457" s="135"/>
      <c r="F457" s="135"/>
      <c r="G457" s="135"/>
      <c r="H457" s="135"/>
      <c r="I457" s="135"/>
      <c r="J457" s="135"/>
      <c r="K457" s="135"/>
      <c r="L457" s="135"/>
      <c r="M457" s="135"/>
    </row>
    <row r="458" spans="1:13" s="43" customFormat="1" ht="18" customHeight="1">
      <c r="A458" s="78"/>
      <c r="B458" s="140" t="s">
        <v>367</v>
      </c>
      <c r="C458" s="150"/>
      <c r="D458" s="86" t="s">
        <v>862</v>
      </c>
      <c r="E458" s="135">
        <v>100</v>
      </c>
      <c r="F458" s="135"/>
      <c r="G458" s="135"/>
      <c r="H458" s="135"/>
      <c r="I458" s="135"/>
      <c r="J458" s="135"/>
      <c r="K458" s="135"/>
      <c r="L458" s="135"/>
      <c r="M458" s="135"/>
    </row>
    <row r="459" spans="1:13" s="43" customFormat="1" ht="18" customHeight="1">
      <c r="A459" s="78"/>
      <c r="B459" s="140" t="s">
        <v>645</v>
      </c>
      <c r="C459" s="150"/>
      <c r="D459" s="86" t="s">
        <v>863</v>
      </c>
      <c r="E459" s="135"/>
      <c r="F459" s="135"/>
      <c r="G459" s="135"/>
      <c r="H459" s="135"/>
      <c r="I459" s="135"/>
      <c r="J459" s="135"/>
      <c r="K459" s="135"/>
      <c r="L459" s="135"/>
      <c r="M459" s="135"/>
    </row>
    <row r="460" spans="1:13" s="43" customFormat="1" ht="18" customHeight="1">
      <c r="A460" s="78"/>
      <c r="B460" s="144" t="s">
        <v>643</v>
      </c>
      <c r="C460" s="150"/>
      <c r="D460" s="86" t="s">
        <v>111</v>
      </c>
      <c r="E460" s="135"/>
      <c r="F460" s="135"/>
      <c r="G460" s="135"/>
      <c r="H460" s="135"/>
      <c r="I460" s="135"/>
      <c r="J460" s="135"/>
      <c r="K460" s="135"/>
      <c r="L460" s="135"/>
      <c r="M460" s="135"/>
    </row>
    <row r="461" spans="1:13" s="43" customFormat="1" ht="18" customHeight="1">
      <c r="A461" s="81" t="s">
        <v>246</v>
      </c>
      <c r="B461" s="73"/>
      <c r="C461" s="74"/>
      <c r="D461" s="51" t="s">
        <v>147</v>
      </c>
      <c r="E461" s="135">
        <f>E463-E465</f>
        <v>-194714</v>
      </c>
      <c r="F461" s="135">
        <f t="shared" ref="F461:M461" si="179">F463-F465</f>
        <v>-745254</v>
      </c>
      <c r="G461" s="135">
        <f t="shared" si="179"/>
        <v>0</v>
      </c>
      <c r="H461" s="135">
        <f t="shared" si="179"/>
        <v>0</v>
      </c>
      <c r="I461" s="135">
        <f t="shared" si="179"/>
        <v>0</v>
      </c>
      <c r="J461" s="135">
        <f t="shared" si="179"/>
        <v>0</v>
      </c>
      <c r="K461" s="135">
        <f t="shared" si="179"/>
        <v>0</v>
      </c>
      <c r="L461" s="135">
        <f t="shared" si="179"/>
        <v>0</v>
      </c>
      <c r="M461" s="135">
        <f t="shared" si="179"/>
        <v>0</v>
      </c>
    </row>
    <row r="462" spans="1:13" s="43" customFormat="1" ht="18" customHeight="1">
      <c r="A462" s="136" t="s">
        <v>638</v>
      </c>
      <c r="B462" s="137"/>
      <c r="C462" s="138"/>
      <c r="D462" s="86" t="s">
        <v>148</v>
      </c>
      <c r="E462" s="135"/>
      <c r="F462" s="135"/>
      <c r="G462" s="135"/>
      <c r="H462" s="135"/>
      <c r="I462" s="135"/>
      <c r="J462" s="135"/>
      <c r="K462" s="135"/>
      <c r="L462" s="135"/>
      <c r="M462" s="135"/>
    </row>
    <row r="463" spans="1:13" s="43" customFormat="1" ht="18" customHeight="1">
      <c r="A463" s="136" t="s">
        <v>399</v>
      </c>
      <c r="B463" s="137"/>
      <c r="C463" s="138"/>
      <c r="D463" s="87" t="s">
        <v>265</v>
      </c>
      <c r="E463" s="135">
        <f>E464</f>
        <v>0</v>
      </c>
      <c r="F463" s="135">
        <f t="shared" ref="F463:M463" si="180">F464</f>
        <v>-372627</v>
      </c>
      <c r="G463" s="135">
        <f t="shared" si="180"/>
        <v>0</v>
      </c>
      <c r="H463" s="135">
        <f t="shared" si="180"/>
        <v>0</v>
      </c>
      <c r="I463" s="135">
        <f t="shared" si="180"/>
        <v>0</v>
      </c>
      <c r="J463" s="135">
        <f t="shared" si="180"/>
        <v>0</v>
      </c>
      <c r="K463" s="135">
        <f t="shared" si="180"/>
        <v>0</v>
      </c>
      <c r="L463" s="135">
        <f t="shared" si="180"/>
        <v>0</v>
      </c>
      <c r="M463" s="135">
        <f t="shared" si="180"/>
        <v>0</v>
      </c>
    </row>
    <row r="464" spans="1:13" s="43" customFormat="1" ht="18" customHeight="1">
      <c r="A464" s="156"/>
      <c r="B464" s="456" t="s">
        <v>537</v>
      </c>
      <c r="C464" s="456"/>
      <c r="D464" s="87" t="s">
        <v>538</v>
      </c>
      <c r="E464" s="135"/>
      <c r="F464" s="135">
        <f>'ANEXA 1'!F480-'ANEXA 2'!F322</f>
        <v>-372627</v>
      </c>
      <c r="G464" s="135">
        <f>'ANEXA 1'!G480-'ANEXA 2'!G322</f>
        <v>0</v>
      </c>
      <c r="H464" s="135">
        <f>'ANEXA 1'!H480-'ANEXA 2'!H322</f>
        <v>0</v>
      </c>
      <c r="I464" s="135">
        <f>'ANEXA 1'!I480-'ANEXA 2'!I322</f>
        <v>0</v>
      </c>
      <c r="J464" s="135">
        <f>'ANEXA 1'!J480-'ANEXA 2'!J322</f>
        <v>0</v>
      </c>
      <c r="K464" s="135">
        <f>'ANEXA 1'!K480-'ANEXA 2'!K322</f>
        <v>0</v>
      </c>
      <c r="L464" s="135">
        <f>'ANEXA 1'!L480-'ANEXA 2'!L322</f>
        <v>0</v>
      </c>
      <c r="M464" s="135">
        <f>'ANEXA 1'!M480-'ANEXA 2'!M322</f>
        <v>0</v>
      </c>
    </row>
    <row r="465" spans="1:13" s="43" customFormat="1" ht="18" customHeight="1">
      <c r="A465" s="157" t="s">
        <v>812</v>
      </c>
      <c r="B465" s="158"/>
      <c r="C465" s="159"/>
      <c r="D465" s="87" t="s">
        <v>798</v>
      </c>
      <c r="E465" s="135">
        <f>E466</f>
        <v>194714</v>
      </c>
      <c r="F465" s="135">
        <f t="shared" ref="F465:M465" si="181">F466</f>
        <v>372627</v>
      </c>
      <c r="G465" s="135">
        <f t="shared" si="181"/>
        <v>0</v>
      </c>
      <c r="H465" s="135">
        <f t="shared" si="181"/>
        <v>0</v>
      </c>
      <c r="I465" s="135">
        <f t="shared" si="181"/>
        <v>0</v>
      </c>
      <c r="J465" s="135">
        <f t="shared" si="181"/>
        <v>0</v>
      </c>
      <c r="K465" s="135">
        <f t="shared" si="181"/>
        <v>0</v>
      </c>
      <c r="L465" s="135">
        <f t="shared" si="181"/>
        <v>0</v>
      </c>
      <c r="M465" s="135">
        <f t="shared" si="181"/>
        <v>0</v>
      </c>
    </row>
    <row r="466" spans="1:13" s="43" customFormat="1" ht="18" customHeight="1" thickBot="1">
      <c r="A466" s="162"/>
      <c r="B466" s="472" t="s">
        <v>421</v>
      </c>
      <c r="C466" s="472"/>
      <c r="D466" s="91" t="s">
        <v>422</v>
      </c>
      <c r="E466" s="163">
        <f>E322-'ANEXA 1'!E480</f>
        <v>194714</v>
      </c>
      <c r="F466" s="163">
        <f>F322-'ANEXA 1'!F480</f>
        <v>372627</v>
      </c>
      <c r="G466" s="163">
        <f>G322-'ANEXA 1'!G480</f>
        <v>0</v>
      </c>
      <c r="H466" s="163">
        <f>H322-'ANEXA 1'!H480</f>
        <v>0</v>
      </c>
      <c r="I466" s="163">
        <f>I322-'ANEXA 1'!I480</f>
        <v>0</v>
      </c>
      <c r="J466" s="163">
        <f>J322-'ANEXA 1'!J480</f>
        <v>0</v>
      </c>
      <c r="K466" s="163">
        <f>K322-'ANEXA 1'!K480</f>
        <v>0</v>
      </c>
      <c r="L466" s="163">
        <f>L322-'ANEXA 1'!L480</f>
        <v>0</v>
      </c>
      <c r="M466" s="163">
        <f>M322-'ANEXA 1'!M480</f>
        <v>0</v>
      </c>
    </row>
    <row r="468" spans="1:13" s="13" customFormat="1">
      <c r="B468" s="25"/>
      <c r="C468" s="28"/>
    </row>
    <row r="469" spans="1:13" s="13" customFormat="1">
      <c r="B469" s="25"/>
      <c r="C469" s="28"/>
    </row>
    <row r="470" spans="1:13" s="13" customFormat="1" ht="14.25">
      <c r="B470" s="22" t="s">
        <v>351</v>
      </c>
      <c r="C470" s="28"/>
    </row>
    <row r="471" spans="1:13" s="13" customFormat="1">
      <c r="B471" s="25"/>
      <c r="C471" s="15"/>
    </row>
    <row r="472" spans="1:13" s="13" customFormat="1" ht="25.5">
      <c r="C472" s="27" t="s">
        <v>435</v>
      </c>
    </row>
    <row r="473" spans="1:13" ht="14.25">
      <c r="A473" s="13"/>
      <c r="B473" s="13"/>
      <c r="C473" s="27"/>
      <c r="D473" s="13"/>
      <c r="E473" s="10" t="s">
        <v>150</v>
      </c>
      <c r="F473" s="32"/>
      <c r="G473" s="9"/>
      <c r="H473" s="9"/>
      <c r="I473" s="2"/>
    </row>
    <row r="474" spans="1:13" ht="14.25">
      <c r="A474" s="417"/>
      <c r="B474" s="417"/>
      <c r="C474" s="7"/>
      <c r="E474" s="26" t="s">
        <v>151</v>
      </c>
      <c r="F474" s="26"/>
      <c r="G474" s="3"/>
      <c r="H474" s="24"/>
      <c r="I474" s="2"/>
    </row>
    <row r="475" spans="1:13">
      <c r="A475" s="23"/>
      <c r="B475" s="23"/>
      <c r="C475" s="7"/>
    </row>
  </sheetData>
  <mergeCells count="103">
    <mergeCell ref="A345:C345"/>
    <mergeCell ref="A346:C346"/>
    <mergeCell ref="B365:C365"/>
    <mergeCell ref="B348:C348"/>
    <mergeCell ref="B443:C443"/>
    <mergeCell ref="A198:C198"/>
    <mergeCell ref="A258:C258"/>
    <mergeCell ref="A199:C199"/>
    <mergeCell ref="A188:C188"/>
    <mergeCell ref="A192:C192"/>
    <mergeCell ref="A328:C328"/>
    <mergeCell ref="B331:C331"/>
    <mergeCell ref="B332:C332"/>
    <mergeCell ref="A335:C335"/>
    <mergeCell ref="A320:C320"/>
    <mergeCell ref="B321:C321"/>
    <mergeCell ref="A322:C322"/>
    <mergeCell ref="A323:C323"/>
    <mergeCell ref="A371:C371"/>
    <mergeCell ref="B373:C373"/>
    <mergeCell ref="A389:C389"/>
    <mergeCell ref="B400:C400"/>
    <mergeCell ref="A339:C339"/>
    <mergeCell ref="B311:C311"/>
    <mergeCell ref="B141:C141"/>
    <mergeCell ref="B220:C220"/>
    <mergeCell ref="A226:C226"/>
    <mergeCell ref="B228:C228"/>
    <mergeCell ref="B201:C201"/>
    <mergeCell ref="B185:C185"/>
    <mergeCell ref="B186:C186"/>
    <mergeCell ref="A175:C175"/>
    <mergeCell ref="A154:C154"/>
    <mergeCell ref="B178:C178"/>
    <mergeCell ref="B179:C179"/>
    <mergeCell ref="A474:B474"/>
    <mergeCell ref="B464:C464"/>
    <mergeCell ref="B466:C466"/>
    <mergeCell ref="B425:C425"/>
    <mergeCell ref="A437:C437"/>
    <mergeCell ref="A454:C454"/>
    <mergeCell ref="B456:C456"/>
    <mergeCell ref="A402:C402"/>
    <mergeCell ref="A403:C403"/>
    <mergeCell ref="A422:C422"/>
    <mergeCell ref="A423:C423"/>
    <mergeCell ref="D9:D11"/>
    <mergeCell ref="A26:C26"/>
    <mergeCell ref="B28:C28"/>
    <mergeCell ref="B29:C29"/>
    <mergeCell ref="A9:C11"/>
    <mergeCell ref="A13:C13"/>
    <mergeCell ref="A31:C31"/>
    <mergeCell ref="A35:C35"/>
    <mergeCell ref="B30:C30"/>
    <mergeCell ref="A4:K4"/>
    <mergeCell ref="A5:K5"/>
    <mergeCell ref="B167:C167"/>
    <mergeCell ref="B168:C168"/>
    <mergeCell ref="B22:C22"/>
    <mergeCell ref="A12:C12"/>
    <mergeCell ref="E9:J9"/>
    <mergeCell ref="K9:M9"/>
    <mergeCell ref="K10:K11"/>
    <mergeCell ref="L10:L11"/>
    <mergeCell ref="A87:C87"/>
    <mergeCell ref="B98:C98"/>
    <mergeCell ref="A100:C100"/>
    <mergeCell ref="A101:C101"/>
    <mergeCell ref="A135:C135"/>
    <mergeCell ref="B156:C156"/>
    <mergeCell ref="A41:C41"/>
    <mergeCell ref="A42:C42"/>
    <mergeCell ref="B63:C63"/>
    <mergeCell ref="A69:C69"/>
    <mergeCell ref="B71:C71"/>
    <mergeCell ref="M10:M11"/>
    <mergeCell ref="E10:F10"/>
    <mergeCell ref="G10:J10"/>
    <mergeCell ref="B319:C319"/>
    <mergeCell ref="A18:C18"/>
    <mergeCell ref="B21:C21"/>
    <mergeCell ref="A290:C290"/>
    <mergeCell ref="A309:C309"/>
    <mergeCell ref="B296:C296"/>
    <mergeCell ref="A183:C183"/>
    <mergeCell ref="A121:C121"/>
    <mergeCell ref="B44:C44"/>
    <mergeCell ref="A120:C120"/>
    <mergeCell ref="B106:C106"/>
    <mergeCell ref="A170:C170"/>
    <mergeCell ref="A169:C169"/>
    <mergeCell ref="B263:C263"/>
    <mergeCell ref="A277:C277"/>
    <mergeCell ref="A278:C278"/>
    <mergeCell ref="B280:C280"/>
    <mergeCell ref="A244:C244"/>
    <mergeCell ref="B255:C255"/>
    <mergeCell ref="A257:C257"/>
    <mergeCell ref="B187:C187"/>
    <mergeCell ref="B123:C123"/>
    <mergeCell ref="B164:C164"/>
    <mergeCell ref="B165:C165"/>
  </mergeCells>
  <phoneticPr fontId="8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85" orientation="landscape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0"/>
  <sheetViews>
    <sheetView topLeftCell="A91" workbookViewId="0">
      <selection activeCell="V111" sqref="V111"/>
    </sheetView>
  </sheetViews>
  <sheetFormatPr defaultRowHeight="39.950000000000003" customHeight="1"/>
  <cols>
    <col min="1" max="1" width="3.85546875" customWidth="1"/>
    <col min="2" max="2" width="18" customWidth="1"/>
    <col min="3" max="3" width="9.85546875" customWidth="1"/>
    <col min="4" max="4" width="9.7109375" customWidth="1"/>
    <col min="5" max="5" width="8.7109375" hidden="1" customWidth="1"/>
    <col min="6" max="6" width="8.140625" customWidth="1"/>
    <col min="7" max="8" width="6.5703125" hidden="1" customWidth="1"/>
    <col min="9" max="9" width="8.5703125" customWidth="1"/>
    <col min="10" max="10" width="8.7109375" hidden="1" customWidth="1"/>
    <col min="11" max="11" width="6.5703125" hidden="1" customWidth="1"/>
    <col min="12" max="12" width="7.85546875" customWidth="1"/>
    <col min="13" max="13" width="8.140625" customWidth="1"/>
    <col min="14" max="14" width="8.42578125" customWidth="1"/>
    <col min="15" max="16" width="8.5703125" customWidth="1"/>
    <col min="17" max="17" width="8.7109375" customWidth="1"/>
    <col min="18" max="18" width="8.5703125" customWidth="1"/>
    <col min="19" max="19" width="9.42578125" customWidth="1"/>
    <col min="20" max="20" width="7.7109375" customWidth="1"/>
    <col min="21" max="21" width="12" customWidth="1"/>
    <col min="22" max="22" width="12.5703125" customWidth="1"/>
    <col min="23" max="23" width="11.140625" bestFit="1" customWidth="1"/>
    <col min="24" max="24" width="10.7109375" customWidth="1"/>
    <col min="25" max="25" width="12" customWidth="1"/>
    <col min="27" max="27" width="10.7109375" customWidth="1"/>
    <col min="28" max="28" width="10.140625" bestFit="1" customWidth="1"/>
  </cols>
  <sheetData>
    <row r="1" spans="1:35" ht="15.6" customHeight="1">
      <c r="B1" s="245" t="s">
        <v>700</v>
      </c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</row>
    <row r="2" spans="1:35" ht="15.6" customHeight="1">
      <c r="B2" s="247" t="s">
        <v>701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</row>
    <row r="3" spans="1:35" s="246" customFormat="1" ht="15.6" customHeight="1">
      <c r="B3" s="245" t="s">
        <v>369</v>
      </c>
    </row>
    <row r="4" spans="1:35" s="246" customFormat="1" ht="15.6" customHeight="1">
      <c r="B4" s="245"/>
    </row>
    <row r="5" spans="1:35" s="246" customFormat="1" ht="15.6" customHeight="1">
      <c r="B5" s="245"/>
    </row>
    <row r="6" spans="1:35" s="246" customFormat="1" ht="15.6" customHeight="1">
      <c r="F6" s="249" t="s">
        <v>702</v>
      </c>
      <c r="G6" s="249"/>
      <c r="H6" s="249"/>
      <c r="I6" s="249"/>
      <c r="J6" s="249"/>
      <c r="K6" s="249"/>
      <c r="L6" s="249"/>
      <c r="M6" s="249"/>
      <c r="N6" s="249"/>
      <c r="O6"/>
      <c r="P6"/>
    </row>
    <row r="7" spans="1:35" s="246" customFormat="1" ht="15.75" hidden="1" customHeight="1">
      <c r="F7" s="249"/>
      <c r="G7" s="249"/>
      <c r="H7" s="249"/>
      <c r="I7" s="249"/>
      <c r="J7" s="249"/>
      <c r="K7" s="249"/>
      <c r="L7" s="249"/>
      <c r="M7" s="249"/>
      <c r="N7" s="249"/>
      <c r="O7"/>
      <c r="P7"/>
      <c r="S7" s="250" t="s">
        <v>703</v>
      </c>
    </row>
    <row r="8" spans="1:35" s="246" customFormat="1" ht="15.75" customHeight="1">
      <c r="F8" s="249"/>
      <c r="G8" s="249"/>
      <c r="H8" s="249"/>
      <c r="I8" s="249"/>
      <c r="J8" s="249"/>
      <c r="K8" s="249"/>
      <c r="L8" s="249"/>
      <c r="M8" s="249"/>
      <c r="N8" s="249"/>
      <c r="O8"/>
      <c r="P8"/>
      <c r="S8" s="250"/>
    </row>
    <row r="9" spans="1:35" s="246" customFormat="1" ht="15.75" customHeight="1">
      <c r="F9" s="249"/>
      <c r="G9" s="249"/>
      <c r="H9" s="249"/>
      <c r="I9" s="249"/>
      <c r="J9" s="249"/>
      <c r="K9" s="249"/>
      <c r="L9" s="249"/>
      <c r="M9" s="249"/>
      <c r="N9" s="249"/>
      <c r="O9"/>
      <c r="P9"/>
      <c r="S9" s="250"/>
    </row>
    <row r="10" spans="1:35" s="246" customFormat="1" ht="15.75" customHeight="1">
      <c r="F10" s="249"/>
      <c r="G10" s="249"/>
      <c r="H10" s="249"/>
      <c r="I10" s="249"/>
      <c r="J10" s="249"/>
      <c r="K10" s="249"/>
      <c r="L10" s="249"/>
      <c r="M10" s="249"/>
      <c r="N10" s="249"/>
      <c r="O10"/>
      <c r="P10"/>
      <c r="S10" s="250" t="s">
        <v>794</v>
      </c>
    </row>
    <row r="11" spans="1:35" s="246" customFormat="1" ht="15.75" customHeight="1" thickBot="1">
      <c r="F11" s="249"/>
      <c r="G11" s="249"/>
      <c r="H11" s="249"/>
      <c r="I11" s="249"/>
      <c r="J11" s="249"/>
      <c r="K11" s="249"/>
      <c r="L11" s="249"/>
      <c r="M11" s="249"/>
      <c r="N11" s="249"/>
      <c r="O11"/>
      <c r="P11"/>
      <c r="S11" s="250"/>
    </row>
    <row r="12" spans="1:35" ht="15" customHeight="1">
      <c r="A12" s="251"/>
      <c r="B12" s="483"/>
      <c r="C12" s="252" t="s">
        <v>704</v>
      </c>
      <c r="D12" s="253" t="s">
        <v>705</v>
      </c>
      <c r="E12" s="254"/>
      <c r="F12" s="254"/>
      <c r="G12" s="254"/>
      <c r="H12" s="254"/>
      <c r="I12" s="254"/>
      <c r="J12" s="254"/>
      <c r="K12" s="254"/>
      <c r="L12" s="254"/>
      <c r="M12" s="254"/>
      <c r="N12" s="255"/>
      <c r="O12" s="254"/>
      <c r="P12" s="254"/>
      <c r="Q12" s="254" t="s">
        <v>706</v>
      </c>
      <c r="R12" s="254"/>
      <c r="S12" s="254"/>
      <c r="T12" s="25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</row>
    <row r="13" spans="1:35" ht="27" customHeight="1" thickBot="1">
      <c r="A13" s="257"/>
      <c r="B13" s="484"/>
      <c r="C13" s="258" t="s">
        <v>707</v>
      </c>
      <c r="D13" s="259"/>
      <c r="E13" s="260"/>
      <c r="F13" s="260"/>
      <c r="G13" s="260"/>
      <c r="H13" s="260"/>
      <c r="I13" s="260"/>
      <c r="J13" s="260"/>
      <c r="K13" s="260"/>
      <c r="L13" s="260"/>
      <c r="M13" s="260"/>
      <c r="N13" s="261"/>
      <c r="O13" s="260"/>
      <c r="P13" s="260"/>
      <c r="Q13" s="260"/>
      <c r="R13" s="260"/>
      <c r="S13" s="260"/>
      <c r="T13" s="262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</row>
    <row r="14" spans="1:35" ht="55.5" customHeight="1" thickBot="1">
      <c r="A14" s="263" t="s">
        <v>708</v>
      </c>
      <c r="B14" s="264" t="s">
        <v>709</v>
      </c>
      <c r="C14" s="265" t="s">
        <v>710</v>
      </c>
      <c r="D14" s="266" t="s">
        <v>710</v>
      </c>
      <c r="E14" s="266"/>
      <c r="F14" s="266" t="s">
        <v>711</v>
      </c>
      <c r="G14" s="266"/>
      <c r="H14" s="266"/>
      <c r="I14" s="266" t="s">
        <v>712</v>
      </c>
      <c r="J14" s="266"/>
      <c r="K14" s="266"/>
      <c r="L14" s="266" t="s">
        <v>713</v>
      </c>
      <c r="M14" s="267" t="s">
        <v>714</v>
      </c>
      <c r="N14" s="268" t="s">
        <v>715</v>
      </c>
      <c r="O14" s="269" t="s">
        <v>716</v>
      </c>
      <c r="P14" s="265" t="s">
        <v>717</v>
      </c>
      <c r="Q14" s="265" t="s">
        <v>228</v>
      </c>
      <c r="R14" s="265" t="s">
        <v>229</v>
      </c>
      <c r="S14" s="267" t="s">
        <v>714</v>
      </c>
      <c r="T14" s="267" t="s">
        <v>718</v>
      </c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</row>
    <row r="15" spans="1:35" ht="14.25" customHeight="1" thickBot="1">
      <c r="A15" s="263">
        <v>1</v>
      </c>
      <c r="B15" s="264">
        <v>2</v>
      </c>
      <c r="C15" s="265">
        <v>3</v>
      </c>
      <c r="D15" s="265">
        <v>4</v>
      </c>
      <c r="E15" s="266"/>
      <c r="F15" s="266">
        <v>5</v>
      </c>
      <c r="G15" s="266"/>
      <c r="H15" s="266"/>
      <c r="I15" s="266">
        <v>6</v>
      </c>
      <c r="J15" s="266"/>
      <c r="K15" s="266"/>
      <c r="L15" s="266">
        <v>7</v>
      </c>
      <c r="M15" s="266">
        <v>8</v>
      </c>
      <c r="N15" s="266">
        <v>9</v>
      </c>
      <c r="O15" s="268">
        <v>10</v>
      </c>
      <c r="P15" s="270">
        <v>11</v>
      </c>
      <c r="Q15" s="266">
        <v>12</v>
      </c>
      <c r="R15" s="266">
        <v>13</v>
      </c>
      <c r="S15" s="266">
        <v>14</v>
      </c>
      <c r="T15" s="271">
        <v>15</v>
      </c>
      <c r="U15" s="272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</row>
    <row r="16" spans="1:35" s="280" customFormat="1" ht="45.75" customHeight="1" thickBot="1">
      <c r="A16" s="273">
        <v>1</v>
      </c>
      <c r="B16" s="274" t="s">
        <v>719</v>
      </c>
      <c r="C16" s="275">
        <v>76</v>
      </c>
      <c r="D16" s="276">
        <v>12</v>
      </c>
      <c r="E16" s="276">
        <f t="shared" ref="E16:E79" si="0">C16+D16</f>
        <v>88</v>
      </c>
      <c r="F16" s="277"/>
      <c r="G16" s="277"/>
      <c r="H16" s="277"/>
      <c r="I16" s="277"/>
      <c r="J16" s="277"/>
      <c r="K16" s="277"/>
      <c r="L16" s="277"/>
      <c r="M16" s="277"/>
      <c r="N16" s="277">
        <v>21</v>
      </c>
      <c r="O16" s="278"/>
      <c r="P16" s="278"/>
      <c r="Q16" s="278"/>
      <c r="R16" s="278"/>
      <c r="S16" s="278"/>
      <c r="T16" s="271"/>
      <c r="U16" s="279"/>
      <c r="V16" s="246"/>
      <c r="W16" s="279">
        <f>O16+O17+O18+O19+O20+O21+O22+O23+O24+O25+O26+O27+O28+O29+O30+O31+O32+O33+O34+O35+O36+O37</f>
        <v>41</v>
      </c>
      <c r="X16" s="279">
        <f>P16+P17+P18+P19+P20+P21+P22+P23+P24+P25+P26+P27+P28+P29+P30+P31+P32+P33+P34+P35+P36+P37</f>
        <v>8550</v>
      </c>
      <c r="Y16" s="279">
        <f>Q16+Q17+Q18+Q19+Q20+Q21+Q22+Q23+Q24+Q25+Q26+Q27+Q28+Q29+Q30+Q31+Q32+Q33+Q34+Q35+Q36+Q37</f>
        <v>0</v>
      </c>
      <c r="Z16" s="279">
        <f>R16+R17+R18+R19+R20+R21+R22+R23+R24+R25+R26+R27+R28+R29+R30+R31+R32+R33+R34+R35+R36+R37</f>
        <v>0</v>
      </c>
      <c r="AA16" s="279">
        <f>S16+S17+S18+S19+S20+S21+S22+S23+S24+S25+S26+S27+S28+S29+S30+S31+S32+S33+S34+S35+S36+S37</f>
        <v>0</v>
      </c>
      <c r="AB16" s="246"/>
      <c r="AC16" s="246"/>
      <c r="AD16" s="246"/>
      <c r="AE16" s="246"/>
      <c r="AF16" s="246"/>
      <c r="AG16" s="246"/>
      <c r="AH16" s="246"/>
      <c r="AI16" s="246"/>
    </row>
    <row r="17" spans="1:35" ht="45.75" customHeight="1" thickBot="1">
      <c r="A17" s="281">
        <v>2</v>
      </c>
      <c r="B17" s="282" t="s">
        <v>720</v>
      </c>
      <c r="C17" s="283">
        <v>115</v>
      </c>
      <c r="D17" s="276">
        <v>14</v>
      </c>
      <c r="E17" s="276">
        <f t="shared" si="0"/>
        <v>129</v>
      </c>
      <c r="F17" s="284"/>
      <c r="G17" s="284"/>
      <c r="H17" s="277"/>
      <c r="I17" s="284"/>
      <c r="J17" s="284"/>
      <c r="K17" s="284"/>
      <c r="L17" s="284"/>
      <c r="M17" s="284"/>
      <c r="N17" s="284">
        <v>10</v>
      </c>
      <c r="O17" s="271"/>
      <c r="P17" s="271"/>
      <c r="Q17" s="271"/>
      <c r="R17" s="271"/>
      <c r="S17" s="271"/>
      <c r="T17" s="271"/>
      <c r="U17" s="279"/>
      <c r="V17" s="246"/>
      <c r="W17" s="246"/>
      <c r="X17" s="279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</row>
    <row r="18" spans="1:35" ht="44.25" customHeight="1" thickBot="1">
      <c r="A18" s="281">
        <v>3</v>
      </c>
      <c r="B18" s="282" t="s">
        <v>721</v>
      </c>
      <c r="C18" s="283">
        <v>173</v>
      </c>
      <c r="D18" s="276">
        <v>30</v>
      </c>
      <c r="E18" s="276">
        <f t="shared" si="0"/>
        <v>203</v>
      </c>
      <c r="F18" s="284"/>
      <c r="G18" s="284"/>
      <c r="H18" s="277"/>
      <c r="I18" s="284"/>
      <c r="J18" s="284"/>
      <c r="K18" s="284"/>
      <c r="L18" s="284"/>
      <c r="M18" s="284"/>
      <c r="N18" s="284">
        <v>12</v>
      </c>
      <c r="O18" s="271"/>
      <c r="P18" s="271">
        <v>545</v>
      </c>
      <c r="Q18" s="271"/>
      <c r="R18" s="271"/>
      <c r="S18" s="271"/>
      <c r="T18" s="271"/>
      <c r="U18" s="279"/>
      <c r="V18" s="246"/>
      <c r="W18" s="246"/>
      <c r="X18" s="279"/>
      <c r="Y18" s="279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</row>
    <row r="19" spans="1:35" ht="45.75" thickBot="1">
      <c r="A19" s="281">
        <v>4</v>
      </c>
      <c r="B19" s="282" t="s">
        <v>722</v>
      </c>
      <c r="C19" s="283">
        <v>182</v>
      </c>
      <c r="D19" s="276">
        <v>32</v>
      </c>
      <c r="E19" s="276">
        <f t="shared" si="0"/>
        <v>214</v>
      </c>
      <c r="F19" s="284"/>
      <c r="G19" s="284"/>
      <c r="H19" s="277"/>
      <c r="I19" s="284"/>
      <c r="J19" s="284"/>
      <c r="K19" s="284"/>
      <c r="L19" s="284"/>
      <c r="M19" s="284"/>
      <c r="N19" s="284">
        <v>27</v>
      </c>
      <c r="O19" s="271"/>
      <c r="P19" s="271">
        <v>736</v>
      </c>
      <c r="Q19" s="271"/>
      <c r="R19" s="271"/>
      <c r="S19" s="271"/>
      <c r="T19" s="271"/>
      <c r="U19" s="279"/>
      <c r="V19" s="246"/>
      <c r="W19" s="246"/>
      <c r="X19" s="279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</row>
    <row r="20" spans="1:35" ht="34.5" thickBot="1">
      <c r="A20" s="281">
        <v>5</v>
      </c>
      <c r="B20" s="282" t="s">
        <v>723</v>
      </c>
      <c r="C20" s="283">
        <v>100</v>
      </c>
      <c r="D20" s="276">
        <v>9</v>
      </c>
      <c r="E20" s="276">
        <f t="shared" si="0"/>
        <v>109</v>
      </c>
      <c r="F20" s="284"/>
      <c r="G20" s="284"/>
      <c r="H20" s="277"/>
      <c r="I20" s="284"/>
      <c r="J20" s="284"/>
      <c r="K20" s="284"/>
      <c r="L20" s="284"/>
      <c r="M20" s="284"/>
      <c r="N20" s="284">
        <v>2</v>
      </c>
      <c r="O20" s="271"/>
      <c r="P20" s="271">
        <v>380</v>
      </c>
      <c r="Q20" s="271"/>
      <c r="R20" s="271"/>
      <c r="S20" s="271"/>
      <c r="T20" s="271"/>
      <c r="U20" s="279"/>
      <c r="V20" s="246"/>
      <c r="W20" s="246"/>
      <c r="X20" s="279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</row>
    <row r="21" spans="1:35" ht="34.5" thickBot="1">
      <c r="A21" s="281">
        <v>6</v>
      </c>
      <c r="B21" s="282" t="s">
        <v>724</v>
      </c>
      <c r="C21" s="283">
        <v>102</v>
      </c>
      <c r="D21" s="276">
        <v>18</v>
      </c>
      <c r="E21" s="276">
        <f t="shared" si="0"/>
        <v>120</v>
      </c>
      <c r="F21" s="284"/>
      <c r="G21" s="284"/>
      <c r="H21" s="277"/>
      <c r="I21" s="284"/>
      <c r="J21" s="284"/>
      <c r="K21" s="284"/>
      <c r="L21" s="284"/>
      <c r="M21" s="284"/>
      <c r="N21" s="284">
        <v>22</v>
      </c>
      <c r="O21" s="271"/>
      <c r="P21" s="271">
        <v>470</v>
      </c>
      <c r="Q21" s="271"/>
      <c r="R21" s="271"/>
      <c r="S21" s="271"/>
      <c r="T21" s="271"/>
      <c r="U21" s="279"/>
      <c r="V21" s="246"/>
      <c r="W21" s="246"/>
      <c r="X21" s="279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</row>
    <row r="22" spans="1:35" ht="51" customHeight="1" thickBot="1">
      <c r="A22" s="281">
        <v>7</v>
      </c>
      <c r="B22" s="282" t="s">
        <v>725</v>
      </c>
      <c r="C22" s="283">
        <v>125</v>
      </c>
      <c r="D22" s="276">
        <v>24</v>
      </c>
      <c r="E22" s="276">
        <f t="shared" si="0"/>
        <v>149</v>
      </c>
      <c r="F22" s="284"/>
      <c r="G22" s="284"/>
      <c r="H22" s="277"/>
      <c r="I22" s="284"/>
      <c r="J22" s="284"/>
      <c r="K22" s="284"/>
      <c r="L22" s="284"/>
      <c r="M22" s="284"/>
      <c r="N22" s="284">
        <v>7</v>
      </c>
      <c r="O22" s="271"/>
      <c r="P22" s="271">
        <v>400</v>
      </c>
      <c r="Q22" s="271"/>
      <c r="R22" s="271"/>
      <c r="S22" s="271"/>
      <c r="T22" s="271"/>
      <c r="U22" s="279"/>
      <c r="V22" s="246"/>
      <c r="W22" s="246"/>
      <c r="X22" s="279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</row>
    <row r="23" spans="1:35" ht="42" customHeight="1" thickBot="1">
      <c r="A23" s="281">
        <v>8</v>
      </c>
      <c r="B23" s="282" t="s">
        <v>726</v>
      </c>
      <c r="C23" s="283">
        <v>135</v>
      </c>
      <c r="D23" s="276">
        <v>29</v>
      </c>
      <c r="E23" s="276">
        <f t="shared" si="0"/>
        <v>164</v>
      </c>
      <c r="F23" s="284"/>
      <c r="G23" s="284"/>
      <c r="H23" s="277"/>
      <c r="I23" s="284"/>
      <c r="J23" s="284"/>
      <c r="K23" s="284"/>
      <c r="L23" s="284"/>
      <c r="M23" s="284"/>
      <c r="N23" s="284">
        <v>2</v>
      </c>
      <c r="O23" s="271"/>
      <c r="P23" s="271">
        <v>350</v>
      </c>
      <c r="Q23" s="271"/>
      <c r="R23" s="271"/>
      <c r="S23" s="271"/>
      <c r="T23" s="271"/>
      <c r="U23" s="279"/>
      <c r="V23" s="246"/>
      <c r="W23" s="246"/>
      <c r="X23" s="279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</row>
    <row r="24" spans="1:35" ht="37.5" customHeight="1" thickBot="1">
      <c r="A24" s="281">
        <v>9</v>
      </c>
      <c r="B24" s="282" t="s">
        <v>727</v>
      </c>
      <c r="C24" s="283">
        <v>81</v>
      </c>
      <c r="D24" s="276">
        <v>18</v>
      </c>
      <c r="E24" s="276">
        <f t="shared" si="0"/>
        <v>99</v>
      </c>
      <c r="F24" s="284"/>
      <c r="G24" s="284"/>
      <c r="H24" s="277"/>
      <c r="I24" s="284"/>
      <c r="J24" s="284"/>
      <c r="K24" s="284"/>
      <c r="L24" s="284"/>
      <c r="M24" s="284"/>
      <c r="N24" s="284">
        <v>1</v>
      </c>
      <c r="O24" s="271"/>
      <c r="P24" s="271">
        <v>300</v>
      </c>
      <c r="Q24" s="271"/>
      <c r="R24" s="271"/>
      <c r="S24" s="271"/>
      <c r="T24" s="271"/>
      <c r="U24" s="279"/>
      <c r="V24" s="246"/>
      <c r="W24" s="246"/>
      <c r="X24" s="279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</row>
    <row r="25" spans="1:35" ht="42" customHeight="1" thickBot="1">
      <c r="A25" s="281">
        <v>10</v>
      </c>
      <c r="B25" s="282" t="s">
        <v>728</v>
      </c>
      <c r="C25" s="283">
        <v>103</v>
      </c>
      <c r="D25" s="276">
        <v>27</v>
      </c>
      <c r="E25" s="276">
        <f t="shared" si="0"/>
        <v>130</v>
      </c>
      <c r="F25" s="284"/>
      <c r="G25" s="284"/>
      <c r="H25" s="277"/>
      <c r="I25" s="284"/>
      <c r="J25" s="284"/>
      <c r="K25" s="284"/>
      <c r="L25" s="284"/>
      <c r="M25" s="284"/>
      <c r="N25" s="284">
        <v>0</v>
      </c>
      <c r="O25" s="271"/>
      <c r="P25" s="271">
        <v>445</v>
      </c>
      <c r="Q25" s="271"/>
      <c r="R25" s="271"/>
      <c r="S25" s="271"/>
      <c r="T25" s="271"/>
      <c r="U25" s="279"/>
      <c r="V25" s="246"/>
      <c r="W25" s="246"/>
      <c r="X25" s="279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</row>
    <row r="26" spans="1:35" ht="42" customHeight="1" thickBot="1">
      <c r="A26" s="281">
        <v>11</v>
      </c>
      <c r="B26" s="282" t="s">
        <v>729</v>
      </c>
      <c r="C26" s="283">
        <v>116</v>
      </c>
      <c r="D26" s="276">
        <v>45</v>
      </c>
      <c r="E26" s="276">
        <f t="shared" si="0"/>
        <v>161</v>
      </c>
      <c r="F26" s="284"/>
      <c r="G26" s="284"/>
      <c r="H26" s="277"/>
      <c r="I26" s="284"/>
      <c r="J26" s="284"/>
      <c r="K26" s="284"/>
      <c r="L26" s="284"/>
      <c r="M26" s="284"/>
      <c r="N26" s="284">
        <v>24</v>
      </c>
      <c r="O26" s="271"/>
      <c r="P26" s="271">
        <v>270</v>
      </c>
      <c r="Q26" s="271"/>
      <c r="R26" s="271"/>
      <c r="S26" s="271"/>
      <c r="T26" s="271"/>
      <c r="U26" s="279"/>
      <c r="V26" s="246"/>
      <c r="W26" s="246"/>
      <c r="X26" s="279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</row>
    <row r="27" spans="1:35" s="280" customFormat="1" ht="37.5" customHeight="1" thickBot="1">
      <c r="A27" s="281">
        <v>12</v>
      </c>
      <c r="B27" s="282" t="s">
        <v>730</v>
      </c>
      <c r="C27" s="283">
        <v>89</v>
      </c>
      <c r="D27" s="276">
        <v>23</v>
      </c>
      <c r="E27" s="276">
        <f t="shared" si="0"/>
        <v>112</v>
      </c>
      <c r="F27" s="284"/>
      <c r="G27" s="284"/>
      <c r="H27" s="277"/>
      <c r="I27" s="284"/>
      <c r="J27" s="284"/>
      <c r="K27" s="284"/>
      <c r="L27" s="284"/>
      <c r="M27" s="284"/>
      <c r="N27" s="284">
        <v>1</v>
      </c>
      <c r="O27" s="271"/>
      <c r="P27" s="271">
        <v>400</v>
      </c>
      <c r="Q27" s="271"/>
      <c r="R27" s="271"/>
      <c r="S27" s="271"/>
      <c r="T27" s="271"/>
      <c r="U27" s="279"/>
      <c r="V27" s="246"/>
      <c r="W27" s="246"/>
      <c r="X27" s="279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</row>
    <row r="28" spans="1:35" ht="37.5" customHeight="1" thickBot="1">
      <c r="A28" s="281">
        <v>13</v>
      </c>
      <c r="B28" s="282" t="s">
        <v>731</v>
      </c>
      <c r="C28" s="283">
        <v>132</v>
      </c>
      <c r="D28" s="276">
        <v>40</v>
      </c>
      <c r="E28" s="276">
        <f t="shared" si="0"/>
        <v>172</v>
      </c>
      <c r="F28" s="284"/>
      <c r="G28" s="284"/>
      <c r="H28" s="277"/>
      <c r="I28" s="284"/>
      <c r="J28" s="284"/>
      <c r="K28" s="284"/>
      <c r="L28" s="284"/>
      <c r="M28" s="284"/>
      <c r="N28" s="284">
        <v>3</v>
      </c>
      <c r="O28" s="271"/>
      <c r="P28" s="271">
        <v>255</v>
      </c>
      <c r="Q28" s="271"/>
      <c r="R28" s="271"/>
      <c r="S28" s="271"/>
      <c r="T28" s="271"/>
      <c r="U28" s="279"/>
      <c r="V28" s="246"/>
      <c r="W28" s="246"/>
      <c r="X28" s="279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</row>
    <row r="29" spans="1:35" ht="37.5" customHeight="1" thickBot="1">
      <c r="A29" s="281">
        <v>14</v>
      </c>
      <c r="B29" s="282" t="s">
        <v>732</v>
      </c>
      <c r="C29" s="283">
        <v>78</v>
      </c>
      <c r="D29" s="276">
        <v>30</v>
      </c>
      <c r="E29" s="276">
        <f t="shared" si="0"/>
        <v>108</v>
      </c>
      <c r="F29" s="284"/>
      <c r="G29" s="284"/>
      <c r="H29" s="277"/>
      <c r="I29" s="284"/>
      <c r="J29" s="284"/>
      <c r="K29" s="284"/>
      <c r="L29" s="284"/>
      <c r="M29" s="284"/>
      <c r="N29" s="284">
        <v>2</v>
      </c>
      <c r="O29" s="271"/>
      <c r="P29" s="271">
        <v>254</v>
      </c>
      <c r="Q29" s="271"/>
      <c r="R29" s="271"/>
      <c r="S29" s="271"/>
      <c r="T29" s="271"/>
      <c r="U29" s="279"/>
      <c r="V29" s="246"/>
      <c r="W29" s="246"/>
      <c r="X29" s="279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</row>
    <row r="30" spans="1:35" ht="37.5" customHeight="1" thickBot="1">
      <c r="A30" s="281">
        <v>15</v>
      </c>
      <c r="B30" s="282" t="s">
        <v>733</v>
      </c>
      <c r="C30" s="283">
        <v>99</v>
      </c>
      <c r="D30" s="276">
        <v>27</v>
      </c>
      <c r="E30" s="276">
        <f t="shared" si="0"/>
        <v>126</v>
      </c>
      <c r="F30" s="284"/>
      <c r="G30" s="284"/>
      <c r="H30" s="277"/>
      <c r="I30" s="284"/>
      <c r="J30" s="284"/>
      <c r="K30" s="284"/>
      <c r="L30" s="284"/>
      <c r="M30" s="284"/>
      <c r="N30" s="284">
        <v>4</v>
      </c>
      <c r="O30" s="271">
        <v>41</v>
      </c>
      <c r="P30" s="271">
        <v>275</v>
      </c>
      <c r="Q30" s="271"/>
      <c r="R30" s="271"/>
      <c r="S30" s="271"/>
      <c r="T30" s="271"/>
      <c r="U30" s="279"/>
      <c r="V30" s="246"/>
      <c r="W30" s="246"/>
      <c r="X30" s="279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</row>
    <row r="31" spans="1:35" ht="37.5" customHeight="1" thickBot="1">
      <c r="A31" s="281">
        <v>16</v>
      </c>
      <c r="B31" s="282" t="s">
        <v>734</v>
      </c>
      <c r="C31" s="283">
        <v>105</v>
      </c>
      <c r="D31" s="276">
        <v>9</v>
      </c>
      <c r="E31" s="276">
        <f t="shared" si="0"/>
        <v>114</v>
      </c>
      <c r="F31" s="284"/>
      <c r="G31" s="284"/>
      <c r="H31" s="277"/>
      <c r="I31" s="284"/>
      <c r="J31" s="284"/>
      <c r="K31" s="284"/>
      <c r="L31" s="284"/>
      <c r="M31" s="284"/>
      <c r="N31" s="284">
        <v>5</v>
      </c>
      <c r="O31" s="271"/>
      <c r="P31" s="271">
        <v>400</v>
      </c>
      <c r="Q31" s="271"/>
      <c r="R31" s="271"/>
      <c r="S31" s="271"/>
      <c r="T31" s="271"/>
      <c r="U31" s="279"/>
      <c r="V31" s="246"/>
      <c r="W31" s="246"/>
      <c r="X31" s="279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</row>
    <row r="32" spans="1:35" ht="37.5" customHeight="1" thickBot="1">
      <c r="A32" s="281">
        <v>17</v>
      </c>
      <c r="B32" s="282" t="s">
        <v>735</v>
      </c>
      <c r="C32" s="283">
        <v>156</v>
      </c>
      <c r="D32" s="276">
        <v>56</v>
      </c>
      <c r="E32" s="276">
        <f t="shared" si="0"/>
        <v>212</v>
      </c>
      <c r="F32" s="284"/>
      <c r="G32" s="284"/>
      <c r="H32" s="277"/>
      <c r="I32" s="284"/>
      <c r="J32" s="284"/>
      <c r="K32" s="284"/>
      <c r="L32" s="284"/>
      <c r="M32" s="284"/>
      <c r="N32" s="284">
        <v>27</v>
      </c>
      <c r="O32" s="271"/>
      <c r="P32" s="271">
        <v>340</v>
      </c>
      <c r="Q32" s="271"/>
      <c r="R32" s="271"/>
      <c r="S32" s="271"/>
      <c r="T32" s="271"/>
      <c r="U32" s="279"/>
      <c r="V32" s="246"/>
      <c r="W32" s="246"/>
      <c r="X32" s="279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</row>
    <row r="33" spans="1:35" ht="37.5" customHeight="1" thickBot="1">
      <c r="A33" s="281">
        <v>18</v>
      </c>
      <c r="B33" s="282" t="s">
        <v>736</v>
      </c>
      <c r="C33" s="283">
        <v>127</v>
      </c>
      <c r="D33" s="276">
        <v>13</v>
      </c>
      <c r="E33" s="276">
        <f t="shared" si="0"/>
        <v>140</v>
      </c>
      <c r="F33" s="284"/>
      <c r="G33" s="284"/>
      <c r="H33" s="277"/>
      <c r="I33" s="284"/>
      <c r="J33" s="284"/>
      <c r="K33" s="284"/>
      <c r="L33" s="284"/>
      <c r="M33" s="284"/>
      <c r="N33" s="284">
        <v>9</v>
      </c>
      <c r="O33" s="271"/>
      <c r="P33" s="271">
        <v>570</v>
      </c>
      <c r="Q33" s="271"/>
      <c r="R33" s="271"/>
      <c r="S33" s="271"/>
      <c r="T33" s="271"/>
      <c r="U33" s="279"/>
      <c r="V33" s="246"/>
      <c r="W33" s="246"/>
      <c r="X33" s="279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</row>
    <row r="34" spans="1:35" ht="37.5" customHeight="1" thickBot="1">
      <c r="A34" s="281">
        <v>19</v>
      </c>
      <c r="B34" s="282" t="s">
        <v>737</v>
      </c>
      <c r="C34" s="283">
        <v>88</v>
      </c>
      <c r="D34" s="276">
        <v>44</v>
      </c>
      <c r="E34" s="276">
        <f t="shared" si="0"/>
        <v>132</v>
      </c>
      <c r="F34" s="284"/>
      <c r="G34" s="284"/>
      <c r="H34" s="277"/>
      <c r="I34" s="284"/>
      <c r="J34" s="284"/>
      <c r="K34" s="284"/>
      <c r="L34" s="284"/>
      <c r="M34" s="284"/>
      <c r="N34" s="284">
        <v>4</v>
      </c>
      <c r="O34" s="271"/>
      <c r="P34" s="271">
        <v>570</v>
      </c>
      <c r="Q34" s="271"/>
      <c r="R34" s="271"/>
      <c r="S34" s="271"/>
      <c r="T34" s="271"/>
      <c r="U34" s="279"/>
      <c r="V34" s="246"/>
      <c r="W34" s="246"/>
      <c r="X34" s="279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</row>
    <row r="35" spans="1:35" ht="37.5" customHeight="1" thickBot="1">
      <c r="A35" s="281">
        <v>20</v>
      </c>
      <c r="B35" s="282" t="s">
        <v>738</v>
      </c>
      <c r="C35" s="283">
        <v>85</v>
      </c>
      <c r="D35" s="276">
        <v>54</v>
      </c>
      <c r="E35" s="276">
        <f t="shared" si="0"/>
        <v>139</v>
      </c>
      <c r="F35" s="284"/>
      <c r="G35" s="284"/>
      <c r="H35" s="277"/>
      <c r="I35" s="284"/>
      <c r="J35" s="284"/>
      <c r="K35" s="284"/>
      <c r="L35" s="284"/>
      <c r="M35" s="284"/>
      <c r="N35" s="284"/>
      <c r="O35" s="271"/>
      <c r="P35" s="271">
        <v>570</v>
      </c>
      <c r="Q35" s="271"/>
      <c r="R35" s="271"/>
      <c r="S35" s="271"/>
      <c r="T35" s="271"/>
      <c r="U35" s="279"/>
      <c r="V35" s="246"/>
      <c r="W35" s="246"/>
      <c r="X35" s="279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</row>
    <row r="36" spans="1:35" ht="34.5" thickBot="1">
      <c r="A36" s="281">
        <v>21</v>
      </c>
      <c r="B36" s="282" t="s">
        <v>739</v>
      </c>
      <c r="C36" s="283">
        <v>140</v>
      </c>
      <c r="D36" s="276">
        <v>78</v>
      </c>
      <c r="E36" s="276">
        <f t="shared" si="0"/>
        <v>218</v>
      </c>
      <c r="F36" s="284"/>
      <c r="G36" s="284"/>
      <c r="H36" s="277"/>
      <c r="I36" s="284"/>
      <c r="J36" s="284"/>
      <c r="K36" s="284"/>
      <c r="L36" s="284"/>
      <c r="M36" s="284"/>
      <c r="N36" s="284">
        <v>11</v>
      </c>
      <c r="O36" s="271"/>
      <c r="P36" s="271">
        <v>475</v>
      </c>
      <c r="Q36" s="271"/>
      <c r="R36" s="271"/>
      <c r="S36" s="271"/>
      <c r="T36" s="271"/>
      <c r="U36" s="279"/>
      <c r="V36" s="246"/>
      <c r="W36" s="246"/>
      <c r="X36" s="279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</row>
    <row r="37" spans="1:35" ht="34.5" thickBot="1">
      <c r="A37" s="281">
        <v>22</v>
      </c>
      <c r="B37" s="282" t="s">
        <v>740</v>
      </c>
      <c r="C37" s="283">
        <v>227</v>
      </c>
      <c r="D37" s="276">
        <v>30</v>
      </c>
      <c r="E37" s="276">
        <f t="shared" si="0"/>
        <v>257</v>
      </c>
      <c r="F37" s="284"/>
      <c r="G37" s="284"/>
      <c r="H37" s="277"/>
      <c r="I37" s="284"/>
      <c r="J37" s="284"/>
      <c r="K37" s="284"/>
      <c r="L37" s="284"/>
      <c r="M37" s="284"/>
      <c r="N37" s="284">
        <v>11</v>
      </c>
      <c r="O37" s="271"/>
      <c r="P37" s="271">
        <v>545</v>
      </c>
      <c r="Q37" s="271"/>
      <c r="R37" s="271"/>
      <c r="S37" s="271"/>
      <c r="T37" s="271"/>
      <c r="U37" s="279"/>
      <c r="V37" s="246"/>
      <c r="W37" s="246"/>
      <c r="X37" s="279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</row>
    <row r="38" spans="1:35" ht="38.25" customHeight="1" thickBot="1">
      <c r="A38" s="281">
        <v>23</v>
      </c>
      <c r="B38" s="282" t="s">
        <v>741</v>
      </c>
      <c r="C38" s="283">
        <v>227</v>
      </c>
      <c r="D38" s="276">
        <v>8</v>
      </c>
      <c r="E38" s="276">
        <f t="shared" si="0"/>
        <v>235</v>
      </c>
      <c r="F38" s="284"/>
      <c r="G38" s="284"/>
      <c r="H38" s="277"/>
      <c r="I38" s="284">
        <v>212</v>
      </c>
      <c r="J38" s="284">
        <v>86596</v>
      </c>
      <c r="K38" s="284">
        <f>I38-J38</f>
        <v>-86384</v>
      </c>
      <c r="L38" s="284"/>
      <c r="M38" s="284"/>
      <c r="N38" s="284">
        <v>35</v>
      </c>
      <c r="O38" s="271"/>
      <c r="P38" s="271">
        <v>36</v>
      </c>
      <c r="Q38" s="271"/>
      <c r="R38" s="271"/>
      <c r="S38" s="271"/>
      <c r="T38" s="271"/>
      <c r="U38" s="279"/>
      <c r="V38" s="279"/>
      <c r="W38" s="279"/>
      <c r="X38" s="279"/>
      <c r="Y38" s="279"/>
      <c r="Z38" s="279"/>
      <c r="AA38" s="279"/>
      <c r="AB38" s="246"/>
      <c r="AC38" s="246"/>
      <c r="AD38" s="246"/>
      <c r="AE38" s="246"/>
      <c r="AF38" s="246"/>
      <c r="AG38" s="246"/>
      <c r="AH38" s="246"/>
      <c r="AI38" s="246"/>
    </row>
    <row r="39" spans="1:35" ht="37.5" customHeight="1" thickBot="1">
      <c r="A39" s="281">
        <v>24</v>
      </c>
      <c r="B39" s="282" t="s">
        <v>742</v>
      </c>
      <c r="C39" s="283">
        <v>328</v>
      </c>
      <c r="D39" s="276">
        <v>16</v>
      </c>
      <c r="E39" s="276">
        <f t="shared" si="0"/>
        <v>344</v>
      </c>
      <c r="F39" s="284"/>
      <c r="G39" s="284"/>
      <c r="H39" s="277"/>
      <c r="I39" s="284">
        <v>301</v>
      </c>
      <c r="J39" s="284">
        <v>155310</v>
      </c>
      <c r="K39" s="284">
        <f t="shared" ref="K39:K85" si="1">I39-J39</f>
        <v>-155009</v>
      </c>
      <c r="L39" s="284"/>
      <c r="M39" s="284"/>
      <c r="N39" s="284">
        <v>33</v>
      </c>
      <c r="O39" s="271"/>
      <c r="P39" s="271">
        <v>5</v>
      </c>
      <c r="Q39" s="271"/>
      <c r="R39" s="271"/>
      <c r="S39" s="271">
        <v>102</v>
      </c>
      <c r="T39" s="271"/>
      <c r="U39" s="279"/>
      <c r="V39" s="246"/>
      <c r="W39" s="246"/>
      <c r="X39" s="279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</row>
    <row r="40" spans="1:35" ht="37.5" customHeight="1" thickBot="1">
      <c r="A40" s="281">
        <v>25</v>
      </c>
      <c r="B40" s="282" t="s">
        <v>743</v>
      </c>
      <c r="C40" s="283">
        <v>503</v>
      </c>
      <c r="D40" s="276">
        <v>13</v>
      </c>
      <c r="E40" s="276">
        <f t="shared" si="0"/>
        <v>516</v>
      </c>
      <c r="F40" s="284"/>
      <c r="G40" s="284"/>
      <c r="H40" s="277"/>
      <c r="I40" s="284">
        <v>288</v>
      </c>
      <c r="J40" s="284">
        <v>113000</v>
      </c>
      <c r="K40" s="284">
        <f t="shared" si="1"/>
        <v>-112712</v>
      </c>
      <c r="L40" s="284"/>
      <c r="M40" s="284"/>
      <c r="N40" s="284">
        <v>45</v>
      </c>
      <c r="O40" s="271">
        <v>16</v>
      </c>
      <c r="P40" s="271">
        <v>48</v>
      </c>
      <c r="Q40" s="271">
        <v>6</v>
      </c>
      <c r="R40" s="271"/>
      <c r="S40" s="271"/>
      <c r="T40" s="271"/>
      <c r="U40" s="279"/>
      <c r="V40" s="246"/>
      <c r="W40" s="246"/>
      <c r="X40" s="279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</row>
    <row r="41" spans="1:35" ht="45" customHeight="1" thickBot="1">
      <c r="A41" s="281">
        <v>26</v>
      </c>
      <c r="B41" s="282" t="s">
        <v>744</v>
      </c>
      <c r="C41" s="283">
        <v>254</v>
      </c>
      <c r="D41" s="276">
        <v>75</v>
      </c>
      <c r="E41" s="276">
        <f t="shared" si="0"/>
        <v>329</v>
      </c>
      <c r="F41" s="284"/>
      <c r="G41" s="284"/>
      <c r="H41" s="277"/>
      <c r="I41" s="284">
        <v>204</v>
      </c>
      <c r="J41" s="284">
        <v>125075</v>
      </c>
      <c r="K41" s="284">
        <f t="shared" si="1"/>
        <v>-124871</v>
      </c>
      <c r="L41" s="284"/>
      <c r="M41" s="284"/>
      <c r="N41" s="284">
        <v>60</v>
      </c>
      <c r="O41" s="271"/>
      <c r="P41" s="271">
        <v>25</v>
      </c>
      <c r="Q41" s="271"/>
      <c r="R41" s="271"/>
      <c r="S41" s="271"/>
      <c r="T41" s="271"/>
      <c r="U41" s="279"/>
      <c r="V41" s="246"/>
      <c r="W41" s="246"/>
      <c r="X41" s="279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</row>
    <row r="42" spans="1:35" ht="45.75" thickBot="1">
      <c r="A42" s="281">
        <v>27</v>
      </c>
      <c r="B42" s="282" t="s">
        <v>745</v>
      </c>
      <c r="C42" s="283">
        <v>388</v>
      </c>
      <c r="D42" s="276">
        <v>119</v>
      </c>
      <c r="E42" s="276">
        <f t="shared" si="0"/>
        <v>507</v>
      </c>
      <c r="F42" s="284"/>
      <c r="G42" s="284"/>
      <c r="H42" s="277"/>
      <c r="I42" s="284">
        <v>233</v>
      </c>
      <c r="J42" s="284">
        <v>96817</v>
      </c>
      <c r="K42" s="284">
        <f t="shared" si="1"/>
        <v>-96584</v>
      </c>
      <c r="L42" s="284"/>
      <c r="M42" s="284"/>
      <c r="N42" s="284">
        <v>77</v>
      </c>
      <c r="O42" s="271"/>
      <c r="P42" s="271">
        <v>14</v>
      </c>
      <c r="Q42" s="271"/>
      <c r="R42" s="271"/>
      <c r="S42" s="271"/>
      <c r="T42" s="271"/>
      <c r="U42" s="279"/>
      <c r="V42" s="246"/>
      <c r="W42" s="246"/>
      <c r="X42" s="279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</row>
    <row r="43" spans="1:35" ht="42" customHeight="1" thickBot="1">
      <c r="A43" s="281">
        <v>28</v>
      </c>
      <c r="B43" s="282" t="s">
        <v>746</v>
      </c>
      <c r="C43" s="283">
        <v>350</v>
      </c>
      <c r="D43" s="276">
        <v>11</v>
      </c>
      <c r="E43" s="276">
        <f t="shared" si="0"/>
        <v>361</v>
      </c>
      <c r="F43" s="284"/>
      <c r="G43" s="284"/>
      <c r="H43" s="277"/>
      <c r="I43" s="284">
        <v>278</v>
      </c>
      <c r="J43" s="284">
        <v>122396</v>
      </c>
      <c r="K43" s="284">
        <f t="shared" si="1"/>
        <v>-122118</v>
      </c>
      <c r="L43" s="284"/>
      <c r="M43" s="284"/>
      <c r="N43" s="284">
        <v>22</v>
      </c>
      <c r="O43" s="271"/>
      <c r="P43" s="271">
        <v>8</v>
      </c>
      <c r="Q43" s="271"/>
      <c r="R43" s="271"/>
      <c r="S43" s="271"/>
      <c r="T43" s="271"/>
      <c r="U43" s="279"/>
      <c r="V43" s="246"/>
      <c r="W43" s="246"/>
      <c r="X43" s="279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</row>
    <row r="44" spans="1:35" ht="43.5" customHeight="1" thickBot="1">
      <c r="A44" s="281">
        <v>29</v>
      </c>
      <c r="B44" s="282" t="s">
        <v>747</v>
      </c>
      <c r="C44" s="283">
        <v>416</v>
      </c>
      <c r="D44" s="276">
        <v>116</v>
      </c>
      <c r="E44" s="276">
        <f t="shared" si="0"/>
        <v>532</v>
      </c>
      <c r="F44" s="284"/>
      <c r="G44" s="284"/>
      <c r="H44" s="277"/>
      <c r="I44" s="284">
        <v>251</v>
      </c>
      <c r="J44" s="284">
        <v>133230</v>
      </c>
      <c r="K44" s="284">
        <f t="shared" si="1"/>
        <v>-132979</v>
      </c>
      <c r="L44" s="284"/>
      <c r="M44" s="284"/>
      <c r="N44" s="284">
        <v>37</v>
      </c>
      <c r="O44" s="271">
        <v>5</v>
      </c>
      <c r="P44" s="271">
        <v>45</v>
      </c>
      <c r="Q44" s="271"/>
      <c r="R44" s="271"/>
      <c r="S44" s="271"/>
      <c r="T44" s="271"/>
      <c r="U44" s="279"/>
      <c r="V44" s="246"/>
      <c r="W44" s="246"/>
      <c r="X44" s="279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</row>
    <row r="45" spans="1:35" ht="54.75" customHeight="1" thickBot="1">
      <c r="A45" s="281">
        <v>30</v>
      </c>
      <c r="B45" s="282" t="s">
        <v>748</v>
      </c>
      <c r="C45" s="283">
        <v>156</v>
      </c>
      <c r="D45" s="276">
        <v>63</v>
      </c>
      <c r="E45" s="276">
        <f t="shared" si="0"/>
        <v>219</v>
      </c>
      <c r="F45" s="284"/>
      <c r="G45" s="284"/>
      <c r="H45" s="277"/>
      <c r="I45" s="284">
        <v>370</v>
      </c>
      <c r="J45" s="284">
        <v>290200</v>
      </c>
      <c r="K45" s="284">
        <f t="shared" si="1"/>
        <v>-289830</v>
      </c>
      <c r="L45" s="284"/>
      <c r="M45" s="284"/>
      <c r="N45" s="284">
        <v>70</v>
      </c>
      <c r="O45" s="271"/>
      <c r="P45" s="271">
        <v>0</v>
      </c>
      <c r="Q45" s="271"/>
      <c r="R45" s="271"/>
      <c r="S45" s="271"/>
      <c r="T45" s="271"/>
      <c r="U45" s="279"/>
      <c r="V45" s="246"/>
      <c r="W45" s="246"/>
      <c r="X45" s="279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</row>
    <row r="46" spans="1:35" ht="37.5" customHeight="1" thickBot="1">
      <c r="A46" s="281">
        <v>31</v>
      </c>
      <c r="B46" s="282" t="s">
        <v>749</v>
      </c>
      <c r="C46" s="283">
        <v>323</v>
      </c>
      <c r="D46" s="276">
        <v>68</v>
      </c>
      <c r="E46" s="276">
        <f t="shared" si="0"/>
        <v>391</v>
      </c>
      <c r="F46" s="284"/>
      <c r="G46" s="284"/>
      <c r="H46" s="277"/>
      <c r="I46" s="284">
        <v>234</v>
      </c>
      <c r="J46" s="284">
        <v>132000</v>
      </c>
      <c r="K46" s="284">
        <f t="shared" si="1"/>
        <v>-131766</v>
      </c>
      <c r="L46" s="284"/>
      <c r="M46" s="284"/>
      <c r="N46" s="284">
        <v>34</v>
      </c>
      <c r="O46" s="271"/>
      <c r="P46" s="271">
        <v>20</v>
      </c>
      <c r="Q46" s="271"/>
      <c r="R46" s="271"/>
      <c r="S46" s="271"/>
      <c r="T46" s="271"/>
      <c r="U46" s="279"/>
      <c r="V46" s="246"/>
      <c r="W46" s="246"/>
      <c r="X46" s="279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</row>
    <row r="47" spans="1:35" ht="44.25" customHeight="1" thickBot="1">
      <c r="A47" s="281">
        <v>32</v>
      </c>
      <c r="B47" s="282" t="s">
        <v>750</v>
      </c>
      <c r="C47" s="283">
        <v>693</v>
      </c>
      <c r="D47" s="276">
        <v>32</v>
      </c>
      <c r="E47" s="276">
        <f t="shared" si="0"/>
        <v>725</v>
      </c>
      <c r="F47" s="284"/>
      <c r="G47" s="284"/>
      <c r="H47" s="277"/>
      <c r="I47" s="284">
        <v>437</v>
      </c>
      <c r="J47" s="284">
        <v>215000</v>
      </c>
      <c r="K47" s="284">
        <f t="shared" si="1"/>
        <v>-214563</v>
      </c>
      <c r="L47" s="284"/>
      <c r="M47" s="284"/>
      <c r="N47" s="284">
        <v>26</v>
      </c>
      <c r="O47" s="271"/>
      <c r="P47" s="271">
        <v>47</v>
      </c>
      <c r="Q47" s="271"/>
      <c r="R47" s="271"/>
      <c r="S47" s="271">
        <v>45</v>
      </c>
      <c r="T47" s="271"/>
      <c r="U47" s="279"/>
      <c r="V47" s="246"/>
      <c r="W47" s="246"/>
      <c r="X47" s="279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</row>
    <row r="48" spans="1:35" ht="37.5" customHeight="1" thickBot="1">
      <c r="A48" s="281">
        <v>33</v>
      </c>
      <c r="B48" s="282" t="s">
        <v>751</v>
      </c>
      <c r="C48" s="283">
        <v>207</v>
      </c>
      <c r="D48" s="276">
        <v>15</v>
      </c>
      <c r="E48" s="276">
        <f t="shared" si="0"/>
        <v>222</v>
      </c>
      <c r="F48" s="284"/>
      <c r="G48" s="284"/>
      <c r="H48" s="277"/>
      <c r="I48" s="284">
        <v>197</v>
      </c>
      <c r="J48" s="284">
        <v>98436</v>
      </c>
      <c r="K48" s="284">
        <f t="shared" si="1"/>
        <v>-98239</v>
      </c>
      <c r="L48" s="284"/>
      <c r="M48" s="284"/>
      <c r="N48" s="284">
        <v>32</v>
      </c>
      <c r="O48" s="271"/>
      <c r="P48" s="271">
        <v>0</v>
      </c>
      <c r="Q48" s="271"/>
      <c r="R48" s="271"/>
      <c r="S48" s="271"/>
      <c r="T48" s="271"/>
      <c r="U48" s="279"/>
      <c r="V48" s="246"/>
      <c r="W48" s="246"/>
      <c r="X48" s="279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</row>
    <row r="49" spans="1:35" ht="37.5" customHeight="1" thickBot="1">
      <c r="A49" s="281">
        <v>34</v>
      </c>
      <c r="B49" s="282" t="s">
        <v>752</v>
      </c>
      <c r="C49" s="283">
        <v>785</v>
      </c>
      <c r="D49" s="276">
        <v>7</v>
      </c>
      <c r="E49" s="276">
        <f t="shared" si="0"/>
        <v>792</v>
      </c>
      <c r="F49" s="284"/>
      <c r="G49" s="284"/>
      <c r="H49" s="277"/>
      <c r="I49" s="284">
        <v>720</v>
      </c>
      <c r="J49" s="284">
        <v>318765</v>
      </c>
      <c r="K49" s="284">
        <f t="shared" si="1"/>
        <v>-318045</v>
      </c>
      <c r="L49" s="284"/>
      <c r="M49" s="284"/>
      <c r="N49" s="284">
        <v>28</v>
      </c>
      <c r="O49" s="271"/>
      <c r="P49" s="271">
        <v>5</v>
      </c>
      <c r="Q49" s="271"/>
      <c r="R49" s="271"/>
      <c r="S49" s="271"/>
      <c r="T49" s="271"/>
      <c r="U49" s="279"/>
      <c r="V49" s="246"/>
      <c r="W49" s="246"/>
      <c r="X49" s="279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</row>
    <row r="50" spans="1:35" ht="42.75" customHeight="1" thickBot="1">
      <c r="A50" s="281">
        <v>35</v>
      </c>
      <c r="B50" s="282" t="s">
        <v>753</v>
      </c>
      <c r="C50" s="283">
        <v>184</v>
      </c>
      <c r="D50" s="276">
        <v>13</v>
      </c>
      <c r="E50" s="276">
        <f t="shared" si="0"/>
        <v>197</v>
      </c>
      <c r="F50" s="284"/>
      <c r="G50" s="284"/>
      <c r="H50" s="277"/>
      <c r="I50" s="284">
        <v>211</v>
      </c>
      <c r="J50" s="284">
        <v>81693</v>
      </c>
      <c r="K50" s="284">
        <f t="shared" si="1"/>
        <v>-81482</v>
      </c>
      <c r="L50" s="284"/>
      <c r="M50" s="284"/>
      <c r="N50" s="284">
        <v>34</v>
      </c>
      <c r="O50" s="271"/>
      <c r="P50" s="271">
        <v>15</v>
      </c>
      <c r="Q50" s="271"/>
      <c r="R50" s="271"/>
      <c r="S50" s="271"/>
      <c r="T50" s="271"/>
      <c r="U50" s="279"/>
      <c r="V50" s="246"/>
      <c r="W50" s="246"/>
      <c r="X50" s="279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</row>
    <row r="51" spans="1:35" ht="37.5" customHeight="1" thickBot="1">
      <c r="A51" s="281">
        <v>36</v>
      </c>
      <c r="B51" s="282" t="s">
        <v>754</v>
      </c>
      <c r="C51" s="283">
        <v>291</v>
      </c>
      <c r="D51" s="276">
        <v>14</v>
      </c>
      <c r="E51" s="276">
        <f t="shared" si="0"/>
        <v>305</v>
      </c>
      <c r="F51" s="284"/>
      <c r="G51" s="284"/>
      <c r="H51" s="277"/>
      <c r="I51" s="284">
        <v>187</v>
      </c>
      <c r="J51" s="284">
        <v>72437</v>
      </c>
      <c r="K51" s="284">
        <f t="shared" si="1"/>
        <v>-72250</v>
      </c>
      <c r="L51" s="284"/>
      <c r="M51" s="284"/>
      <c r="N51" s="284">
        <v>50</v>
      </c>
      <c r="O51" s="271"/>
      <c r="P51" s="271">
        <v>16</v>
      </c>
      <c r="Q51" s="271"/>
      <c r="R51" s="271"/>
      <c r="S51" s="271"/>
      <c r="T51" s="271"/>
      <c r="U51" s="279"/>
      <c r="V51" s="246"/>
      <c r="W51" s="246"/>
      <c r="X51" s="279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</row>
    <row r="52" spans="1:35" ht="41.25" customHeight="1" thickBot="1">
      <c r="A52" s="281">
        <v>37</v>
      </c>
      <c r="B52" s="282" t="s">
        <v>755</v>
      </c>
      <c r="C52" s="283">
        <v>507</v>
      </c>
      <c r="D52" s="276">
        <v>48</v>
      </c>
      <c r="E52" s="276">
        <f t="shared" si="0"/>
        <v>555</v>
      </c>
      <c r="F52" s="284"/>
      <c r="G52" s="284"/>
      <c r="H52" s="277"/>
      <c r="I52" s="284">
        <v>353</v>
      </c>
      <c r="J52" s="284">
        <v>165000</v>
      </c>
      <c r="K52" s="284">
        <f t="shared" si="1"/>
        <v>-164647</v>
      </c>
      <c r="L52" s="284"/>
      <c r="M52" s="284"/>
      <c r="N52" s="284">
        <v>38</v>
      </c>
      <c r="O52" s="271">
        <v>22</v>
      </c>
      <c r="P52" s="271">
        <v>60</v>
      </c>
      <c r="Q52" s="271"/>
      <c r="R52" s="271"/>
      <c r="S52" s="271"/>
      <c r="T52" s="271"/>
      <c r="U52" s="279"/>
      <c r="V52" s="246"/>
      <c r="W52" s="246"/>
      <c r="X52" s="279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</row>
    <row r="53" spans="1:35" ht="37.5" customHeight="1" thickBot="1">
      <c r="A53" s="281">
        <v>38</v>
      </c>
      <c r="B53" s="282" t="s">
        <v>756</v>
      </c>
      <c r="C53" s="283">
        <v>191</v>
      </c>
      <c r="D53" s="276">
        <v>24</v>
      </c>
      <c r="E53" s="276">
        <f t="shared" si="0"/>
        <v>215</v>
      </c>
      <c r="F53" s="284"/>
      <c r="G53" s="284"/>
      <c r="H53" s="277"/>
      <c r="I53" s="284">
        <v>228</v>
      </c>
      <c r="J53" s="284">
        <v>120601</v>
      </c>
      <c r="K53" s="284">
        <f t="shared" si="1"/>
        <v>-120373</v>
      </c>
      <c r="L53" s="284"/>
      <c r="M53" s="284"/>
      <c r="N53" s="284">
        <v>131</v>
      </c>
      <c r="O53" s="271">
        <v>5</v>
      </c>
      <c r="P53" s="271">
        <v>5</v>
      </c>
      <c r="Q53" s="271"/>
      <c r="R53" s="271"/>
      <c r="S53" s="271"/>
      <c r="T53" s="271"/>
      <c r="U53" s="279"/>
      <c r="V53" s="246"/>
      <c r="W53" s="246"/>
      <c r="X53" s="279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</row>
    <row r="54" spans="1:35" ht="34.5" thickBot="1">
      <c r="A54" s="281">
        <v>39</v>
      </c>
      <c r="B54" s="282" t="s">
        <v>757</v>
      </c>
      <c r="C54" s="283">
        <v>223</v>
      </c>
      <c r="D54" s="276">
        <v>10</v>
      </c>
      <c r="E54" s="276">
        <f t="shared" si="0"/>
        <v>233</v>
      </c>
      <c r="F54" s="284"/>
      <c r="G54" s="284"/>
      <c r="H54" s="277"/>
      <c r="I54" s="284">
        <v>225</v>
      </c>
      <c r="J54" s="284">
        <v>86692</v>
      </c>
      <c r="K54" s="284">
        <f t="shared" si="1"/>
        <v>-86467</v>
      </c>
      <c r="L54" s="284"/>
      <c r="M54" s="284"/>
      <c r="N54" s="284">
        <v>35</v>
      </c>
      <c r="O54" s="271">
        <v>8</v>
      </c>
      <c r="P54" s="271">
        <v>116</v>
      </c>
      <c r="Q54" s="271"/>
      <c r="R54" s="271"/>
      <c r="S54" s="271"/>
      <c r="T54" s="271"/>
      <c r="U54" s="279"/>
      <c r="V54" s="246"/>
      <c r="W54" s="246"/>
      <c r="X54" s="279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</row>
    <row r="55" spans="1:35" ht="34.5" thickBot="1">
      <c r="A55" s="281">
        <v>40</v>
      </c>
      <c r="B55" s="282" t="s">
        <v>758</v>
      </c>
      <c r="C55" s="283">
        <v>662</v>
      </c>
      <c r="D55" s="276">
        <v>73</v>
      </c>
      <c r="E55" s="276">
        <f t="shared" si="0"/>
        <v>735</v>
      </c>
      <c r="F55" s="284"/>
      <c r="G55" s="284"/>
      <c r="H55" s="277"/>
      <c r="I55" s="284">
        <v>409</v>
      </c>
      <c r="J55" s="284">
        <v>151990</v>
      </c>
      <c r="K55" s="284">
        <f t="shared" si="1"/>
        <v>-151581</v>
      </c>
      <c r="L55" s="284"/>
      <c r="M55" s="284"/>
      <c r="N55" s="284">
        <v>30</v>
      </c>
      <c r="O55" s="271"/>
      <c r="P55" s="271">
        <v>17</v>
      </c>
      <c r="Q55" s="271"/>
      <c r="R55" s="271"/>
      <c r="S55" s="271"/>
      <c r="T55" s="271"/>
      <c r="U55" s="279"/>
      <c r="V55" s="246"/>
      <c r="W55" s="246"/>
      <c r="X55" s="279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</row>
    <row r="56" spans="1:35" ht="37.5" customHeight="1" thickBot="1">
      <c r="A56" s="281">
        <v>41</v>
      </c>
      <c r="B56" s="282" t="s">
        <v>759</v>
      </c>
      <c r="C56" s="283">
        <v>125</v>
      </c>
      <c r="D56" s="276">
        <v>19</v>
      </c>
      <c r="E56" s="276">
        <f t="shared" si="0"/>
        <v>144</v>
      </c>
      <c r="F56" s="284"/>
      <c r="G56" s="284"/>
      <c r="H56" s="277"/>
      <c r="I56" s="284">
        <v>173</v>
      </c>
      <c r="J56" s="284">
        <v>75540</v>
      </c>
      <c r="K56" s="284">
        <f t="shared" si="1"/>
        <v>-75367</v>
      </c>
      <c r="L56" s="284"/>
      <c r="M56" s="284"/>
      <c r="N56" s="284">
        <v>26</v>
      </c>
      <c r="O56" s="271"/>
      <c r="P56" s="271">
        <v>0</v>
      </c>
      <c r="Q56" s="271"/>
      <c r="R56" s="271"/>
      <c r="S56" s="271"/>
      <c r="T56" s="271"/>
      <c r="U56" s="279"/>
      <c r="V56" s="246"/>
      <c r="W56" s="246"/>
      <c r="X56" s="279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</row>
    <row r="57" spans="1:35" ht="34.5" thickBot="1">
      <c r="A57" s="281">
        <v>42</v>
      </c>
      <c r="B57" s="282" t="s">
        <v>760</v>
      </c>
      <c r="C57" s="283">
        <v>402</v>
      </c>
      <c r="D57" s="276">
        <v>36</v>
      </c>
      <c r="E57" s="276">
        <f t="shared" si="0"/>
        <v>438</v>
      </c>
      <c r="F57" s="284"/>
      <c r="G57" s="284"/>
      <c r="H57" s="277"/>
      <c r="I57" s="284">
        <v>263</v>
      </c>
      <c r="J57" s="284">
        <v>120100</v>
      </c>
      <c r="K57" s="284">
        <f t="shared" si="1"/>
        <v>-119837</v>
      </c>
      <c r="L57" s="284"/>
      <c r="M57" s="284"/>
      <c r="N57" s="284">
        <v>52</v>
      </c>
      <c r="O57" s="271">
        <v>2</v>
      </c>
      <c r="P57" s="271">
        <v>5</v>
      </c>
      <c r="Q57" s="271"/>
      <c r="R57" s="271"/>
      <c r="S57" s="271"/>
      <c r="T57" s="271"/>
      <c r="U57" s="279"/>
      <c r="V57" s="246"/>
      <c r="W57" s="246"/>
      <c r="X57" s="279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</row>
    <row r="58" spans="1:35" ht="37.5" customHeight="1" thickBot="1">
      <c r="A58" s="281">
        <v>43</v>
      </c>
      <c r="B58" s="282" t="s">
        <v>761</v>
      </c>
      <c r="C58" s="283">
        <v>479</v>
      </c>
      <c r="D58" s="276">
        <v>24</v>
      </c>
      <c r="E58" s="276">
        <f t="shared" si="0"/>
        <v>503</v>
      </c>
      <c r="F58" s="284"/>
      <c r="G58" s="284"/>
      <c r="H58" s="277"/>
      <c r="I58" s="284">
        <v>334</v>
      </c>
      <c r="J58" s="284">
        <v>142002</v>
      </c>
      <c r="K58" s="284">
        <f t="shared" si="1"/>
        <v>-141668</v>
      </c>
      <c r="L58" s="284"/>
      <c r="M58" s="284"/>
      <c r="N58" s="284">
        <v>56</v>
      </c>
      <c r="O58" s="271"/>
      <c r="P58" s="271">
        <v>30</v>
      </c>
      <c r="Q58" s="271"/>
      <c r="R58" s="271"/>
      <c r="S58" s="271"/>
      <c r="T58" s="271"/>
      <c r="U58" s="279"/>
      <c r="V58" s="246"/>
      <c r="W58" s="246"/>
      <c r="X58" s="279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</row>
    <row r="59" spans="1:35" ht="37.5" customHeight="1" thickBot="1">
      <c r="A59" s="281">
        <v>44</v>
      </c>
      <c r="B59" s="282" t="s">
        <v>762</v>
      </c>
      <c r="C59" s="283">
        <v>401</v>
      </c>
      <c r="D59" s="276">
        <v>29</v>
      </c>
      <c r="E59" s="276">
        <f t="shared" si="0"/>
        <v>430</v>
      </c>
      <c r="F59" s="284"/>
      <c r="G59" s="284"/>
      <c r="H59" s="277"/>
      <c r="I59" s="284">
        <v>446</v>
      </c>
      <c r="J59" s="284">
        <v>225885</v>
      </c>
      <c r="K59" s="284">
        <f t="shared" si="1"/>
        <v>-225439</v>
      </c>
      <c r="L59" s="284"/>
      <c r="M59" s="284"/>
      <c r="N59" s="284">
        <v>56</v>
      </c>
      <c r="O59" s="271"/>
      <c r="P59" s="271">
        <v>7</v>
      </c>
      <c r="Q59" s="271"/>
      <c r="R59" s="271"/>
      <c r="S59" s="271"/>
      <c r="T59" s="271"/>
      <c r="U59" s="279"/>
      <c r="V59" s="246"/>
      <c r="W59" s="246"/>
      <c r="X59" s="279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</row>
    <row r="60" spans="1:35" ht="44.25" customHeight="1" thickBot="1">
      <c r="A60" s="281">
        <v>45</v>
      </c>
      <c r="B60" s="282" t="s">
        <v>763</v>
      </c>
      <c r="C60" s="283">
        <v>546</v>
      </c>
      <c r="D60" s="276">
        <v>10</v>
      </c>
      <c r="E60" s="276">
        <f t="shared" si="0"/>
        <v>556</v>
      </c>
      <c r="F60" s="284"/>
      <c r="G60" s="284"/>
      <c r="H60" s="277"/>
      <c r="I60" s="284">
        <v>497</v>
      </c>
      <c r="J60" s="284">
        <v>190000</v>
      </c>
      <c r="K60" s="284">
        <f t="shared" si="1"/>
        <v>-189503</v>
      </c>
      <c r="L60" s="284"/>
      <c r="M60" s="284"/>
      <c r="N60" s="284">
        <v>36</v>
      </c>
      <c r="O60" s="271"/>
      <c r="P60" s="271">
        <v>4</v>
      </c>
      <c r="Q60" s="271"/>
      <c r="R60" s="271"/>
      <c r="S60" s="271"/>
      <c r="T60" s="271"/>
      <c r="U60" s="279"/>
      <c r="V60" s="279"/>
      <c r="W60" s="279"/>
      <c r="X60" s="279"/>
      <c r="Y60" s="279"/>
      <c r="Z60" s="279"/>
      <c r="AA60" s="279"/>
      <c r="AB60" s="246"/>
      <c r="AC60" s="246"/>
      <c r="AD60" s="246"/>
      <c r="AE60" s="246"/>
      <c r="AF60" s="246"/>
      <c r="AG60" s="246"/>
      <c r="AH60" s="246"/>
      <c r="AI60" s="246"/>
    </row>
    <row r="61" spans="1:35" ht="37.5" customHeight="1" thickBot="1">
      <c r="A61" s="281">
        <v>46</v>
      </c>
      <c r="B61" s="282" t="s">
        <v>764</v>
      </c>
      <c r="C61" s="283">
        <v>472</v>
      </c>
      <c r="D61" s="276">
        <v>22</v>
      </c>
      <c r="E61" s="276">
        <f t="shared" si="0"/>
        <v>494</v>
      </c>
      <c r="F61" s="284"/>
      <c r="G61" s="284"/>
      <c r="H61" s="277"/>
      <c r="I61" s="284">
        <v>889</v>
      </c>
      <c r="J61" s="284">
        <v>484273</v>
      </c>
      <c r="K61" s="284">
        <f t="shared" si="1"/>
        <v>-483384</v>
      </c>
      <c r="L61" s="284"/>
      <c r="M61" s="284"/>
      <c r="N61" s="284">
        <v>48</v>
      </c>
      <c r="O61" s="271">
        <v>10</v>
      </c>
      <c r="P61" s="271">
        <v>69</v>
      </c>
      <c r="Q61" s="271"/>
      <c r="R61" s="271"/>
      <c r="S61" s="271"/>
      <c r="T61" s="271"/>
      <c r="U61" s="279"/>
      <c r="V61" s="246"/>
      <c r="W61" s="246"/>
      <c r="X61" s="279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</row>
    <row r="62" spans="1:35" ht="42" customHeight="1" thickBot="1">
      <c r="A62" s="281">
        <v>47</v>
      </c>
      <c r="B62" s="282" t="s">
        <v>765</v>
      </c>
      <c r="C62" s="283">
        <v>556</v>
      </c>
      <c r="D62" s="276">
        <v>67</v>
      </c>
      <c r="E62" s="276">
        <f t="shared" si="0"/>
        <v>623</v>
      </c>
      <c r="F62" s="284"/>
      <c r="G62" s="284"/>
      <c r="H62" s="277"/>
      <c r="I62" s="284">
        <v>863</v>
      </c>
      <c r="J62" s="284">
        <v>412663</v>
      </c>
      <c r="K62" s="284">
        <f t="shared" si="1"/>
        <v>-411800</v>
      </c>
      <c r="L62" s="284"/>
      <c r="M62" s="284"/>
      <c r="N62" s="284">
        <v>19</v>
      </c>
      <c r="O62" s="271">
        <v>7</v>
      </c>
      <c r="P62" s="271">
        <v>18</v>
      </c>
      <c r="Q62" s="271"/>
      <c r="R62" s="271"/>
      <c r="S62" s="271"/>
      <c r="T62" s="271"/>
      <c r="U62" s="279"/>
      <c r="V62" s="246"/>
      <c r="W62" s="246"/>
      <c r="X62" s="279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</row>
    <row r="63" spans="1:35" ht="37.5" customHeight="1" thickBot="1">
      <c r="A63" s="281">
        <v>48</v>
      </c>
      <c r="B63" s="282" t="s">
        <v>766</v>
      </c>
      <c r="C63" s="283">
        <v>552</v>
      </c>
      <c r="D63" s="276">
        <v>17</v>
      </c>
      <c r="E63" s="276">
        <f t="shared" si="0"/>
        <v>569</v>
      </c>
      <c r="F63" s="284"/>
      <c r="G63" s="284"/>
      <c r="H63" s="277"/>
      <c r="I63" s="284">
        <v>1118</v>
      </c>
      <c r="J63" s="284">
        <v>560225</v>
      </c>
      <c r="K63" s="284">
        <f t="shared" si="1"/>
        <v>-559107</v>
      </c>
      <c r="L63" s="284"/>
      <c r="M63" s="284"/>
      <c r="N63" s="284">
        <v>18</v>
      </c>
      <c r="O63" s="271">
        <v>8</v>
      </c>
      <c r="P63" s="271">
        <v>250</v>
      </c>
      <c r="Q63" s="271"/>
      <c r="R63" s="271"/>
      <c r="S63" s="271"/>
      <c r="T63" s="271"/>
      <c r="U63" s="279"/>
      <c r="V63" s="246"/>
      <c r="W63" s="246"/>
      <c r="X63" s="279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</row>
    <row r="64" spans="1:35" ht="44.25" customHeight="1" thickBot="1">
      <c r="A64" s="281">
        <v>49</v>
      </c>
      <c r="B64" s="282" t="s">
        <v>767</v>
      </c>
      <c r="C64" s="283">
        <v>662</v>
      </c>
      <c r="D64" s="276">
        <v>125</v>
      </c>
      <c r="E64" s="276">
        <f t="shared" si="0"/>
        <v>787</v>
      </c>
      <c r="F64" s="284"/>
      <c r="G64" s="284"/>
      <c r="H64" s="277"/>
      <c r="I64" s="284">
        <v>872</v>
      </c>
      <c r="J64" s="284">
        <v>441156</v>
      </c>
      <c r="K64" s="284">
        <f t="shared" si="1"/>
        <v>-440284</v>
      </c>
      <c r="L64" s="284"/>
      <c r="M64" s="284"/>
      <c r="N64" s="284">
        <v>12</v>
      </c>
      <c r="O64" s="271">
        <v>47</v>
      </c>
      <c r="P64" s="271">
        <v>301</v>
      </c>
      <c r="Q64" s="271"/>
      <c r="R64" s="271">
        <v>10</v>
      </c>
      <c r="S64" s="271">
        <v>50</v>
      </c>
      <c r="T64" s="271"/>
      <c r="U64" s="279"/>
      <c r="V64" s="246"/>
      <c r="W64" s="246"/>
      <c r="X64" s="279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</row>
    <row r="65" spans="1:35" ht="57" customHeight="1" thickBot="1">
      <c r="A65" s="281">
        <v>50</v>
      </c>
      <c r="B65" s="282" t="s">
        <v>768</v>
      </c>
      <c r="C65" s="283">
        <v>703</v>
      </c>
      <c r="D65" s="276">
        <v>35</v>
      </c>
      <c r="E65" s="276">
        <f t="shared" si="0"/>
        <v>738</v>
      </c>
      <c r="F65" s="284"/>
      <c r="G65" s="284"/>
      <c r="H65" s="277"/>
      <c r="I65" s="284">
        <v>902</v>
      </c>
      <c r="J65" s="284">
        <v>415225</v>
      </c>
      <c r="K65" s="284">
        <f t="shared" si="1"/>
        <v>-414323</v>
      </c>
      <c r="L65" s="284"/>
      <c r="M65" s="284"/>
      <c r="N65" s="284">
        <v>52</v>
      </c>
      <c r="O65" s="271">
        <v>80</v>
      </c>
      <c r="P65" s="271">
        <v>423</v>
      </c>
      <c r="Q65" s="271"/>
      <c r="R65" s="271"/>
      <c r="S65" s="271"/>
      <c r="T65" s="271"/>
      <c r="U65" s="279"/>
      <c r="V65" s="246"/>
      <c r="W65" s="246"/>
      <c r="X65" s="279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</row>
    <row r="66" spans="1:35" ht="32.25" customHeight="1" thickBot="1">
      <c r="A66" s="281">
        <v>51</v>
      </c>
      <c r="B66" s="282" t="s">
        <v>769</v>
      </c>
      <c r="C66" s="283">
        <v>296</v>
      </c>
      <c r="D66" s="276">
        <v>6</v>
      </c>
      <c r="E66" s="276">
        <f t="shared" si="0"/>
        <v>302</v>
      </c>
      <c r="F66" s="284"/>
      <c r="G66" s="284"/>
      <c r="H66" s="277"/>
      <c r="I66" s="284">
        <v>427</v>
      </c>
      <c r="J66" s="284">
        <v>191255</v>
      </c>
      <c r="K66" s="284">
        <f t="shared" si="1"/>
        <v>-190828</v>
      </c>
      <c r="L66" s="284"/>
      <c r="M66" s="284"/>
      <c r="N66" s="284">
        <v>16</v>
      </c>
      <c r="O66" s="271"/>
      <c r="P66" s="271">
        <v>296</v>
      </c>
      <c r="Q66" s="271"/>
      <c r="R66" s="271"/>
      <c r="S66" s="271"/>
      <c r="T66" s="271"/>
      <c r="U66" s="279"/>
      <c r="V66" s="246"/>
      <c r="W66" s="246"/>
      <c r="X66" s="279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</row>
    <row r="67" spans="1:35" ht="37.5" customHeight="1" thickBot="1">
      <c r="A67" s="281">
        <v>52</v>
      </c>
      <c r="B67" s="282" t="s">
        <v>770</v>
      </c>
      <c r="C67" s="283">
        <v>291</v>
      </c>
      <c r="D67" s="276">
        <v>21</v>
      </c>
      <c r="E67" s="276">
        <f t="shared" si="0"/>
        <v>312</v>
      </c>
      <c r="F67" s="284"/>
      <c r="G67" s="284"/>
      <c r="H67" s="277"/>
      <c r="I67" s="284">
        <v>175</v>
      </c>
      <c r="J67" s="284">
        <v>43100</v>
      </c>
      <c r="K67" s="284">
        <f t="shared" si="1"/>
        <v>-42925</v>
      </c>
      <c r="L67" s="284"/>
      <c r="M67" s="284"/>
      <c r="N67" s="284">
        <v>27</v>
      </c>
      <c r="O67" s="271"/>
      <c r="P67" s="271">
        <v>60</v>
      </c>
      <c r="Q67" s="271"/>
      <c r="R67" s="271"/>
      <c r="S67" s="271">
        <v>610</v>
      </c>
      <c r="T67" s="271"/>
      <c r="U67" s="279"/>
      <c r="V67" s="246"/>
      <c r="W67" s="246"/>
      <c r="X67" s="279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</row>
    <row r="68" spans="1:35" ht="37.5" customHeight="1" thickBot="1">
      <c r="A68" s="281">
        <v>53</v>
      </c>
      <c r="B68" s="282" t="s">
        <v>771</v>
      </c>
      <c r="C68" s="283">
        <v>225</v>
      </c>
      <c r="D68" s="276">
        <v>14</v>
      </c>
      <c r="E68" s="276">
        <f t="shared" si="0"/>
        <v>239</v>
      </c>
      <c r="F68" s="284"/>
      <c r="G68" s="284"/>
      <c r="H68" s="277"/>
      <c r="I68" s="284">
        <v>117</v>
      </c>
      <c r="J68" s="284">
        <v>98009</v>
      </c>
      <c r="K68" s="284">
        <f t="shared" si="1"/>
        <v>-97892</v>
      </c>
      <c r="L68" s="284"/>
      <c r="M68" s="284"/>
      <c r="N68" s="284">
        <v>6</v>
      </c>
      <c r="O68" s="271">
        <v>2</v>
      </c>
      <c r="P68" s="271">
        <v>213</v>
      </c>
      <c r="Q68" s="271"/>
      <c r="R68" s="271"/>
      <c r="S68" s="271"/>
      <c r="T68" s="271"/>
      <c r="U68" s="279"/>
      <c r="V68" s="246"/>
      <c r="W68" s="246"/>
      <c r="X68" s="279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</row>
    <row r="69" spans="1:35" ht="37.5" customHeight="1" thickBot="1">
      <c r="A69" s="281">
        <v>54</v>
      </c>
      <c r="B69" s="282" t="s">
        <v>772</v>
      </c>
      <c r="C69" s="283">
        <v>581</v>
      </c>
      <c r="D69" s="276">
        <v>29</v>
      </c>
      <c r="E69" s="276">
        <f t="shared" si="0"/>
        <v>610</v>
      </c>
      <c r="F69" s="284"/>
      <c r="G69" s="284"/>
      <c r="H69" s="277"/>
      <c r="I69" s="284">
        <v>57</v>
      </c>
      <c r="J69" s="284">
        <v>11350</v>
      </c>
      <c r="K69" s="284">
        <f t="shared" si="1"/>
        <v>-11293</v>
      </c>
      <c r="L69" s="284"/>
      <c r="M69" s="284"/>
      <c r="N69" s="284">
        <v>27</v>
      </c>
      <c r="O69" s="271"/>
      <c r="P69" s="271">
        <v>359</v>
      </c>
      <c r="Q69" s="271"/>
      <c r="R69" s="271"/>
      <c r="S69" s="271"/>
      <c r="T69" s="271"/>
      <c r="U69" s="279"/>
      <c r="V69" s="246"/>
      <c r="W69" s="246"/>
      <c r="X69" s="279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</row>
    <row r="70" spans="1:35" ht="37.5" customHeight="1" thickBot="1">
      <c r="A70" s="281">
        <v>55</v>
      </c>
      <c r="B70" s="282" t="s">
        <v>773</v>
      </c>
      <c r="C70" s="283">
        <v>382</v>
      </c>
      <c r="D70" s="276">
        <v>15</v>
      </c>
      <c r="E70" s="276">
        <f t="shared" si="0"/>
        <v>397</v>
      </c>
      <c r="F70" s="284"/>
      <c r="G70" s="284"/>
      <c r="H70" s="277"/>
      <c r="I70" s="284">
        <v>323</v>
      </c>
      <c r="J70" s="284">
        <v>159536</v>
      </c>
      <c r="K70" s="284">
        <f t="shared" si="1"/>
        <v>-159213</v>
      </c>
      <c r="L70" s="284"/>
      <c r="M70" s="284"/>
      <c r="N70" s="284">
        <v>33</v>
      </c>
      <c r="O70" s="271"/>
      <c r="P70" s="271">
        <v>260</v>
      </c>
      <c r="Q70" s="271"/>
      <c r="R70" s="271"/>
      <c r="S70" s="271"/>
      <c r="T70" s="271"/>
      <c r="U70" s="279"/>
      <c r="V70" s="246"/>
      <c r="W70" s="246"/>
      <c r="X70" s="279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</row>
    <row r="71" spans="1:35" ht="42.75" customHeight="1" thickBot="1">
      <c r="A71" s="281">
        <v>56</v>
      </c>
      <c r="B71" s="282" t="s">
        <v>774</v>
      </c>
      <c r="C71" s="283">
        <v>341</v>
      </c>
      <c r="D71" s="276">
        <v>36</v>
      </c>
      <c r="E71" s="276">
        <f t="shared" si="0"/>
        <v>377</v>
      </c>
      <c r="F71" s="284"/>
      <c r="G71" s="284"/>
      <c r="H71" s="277"/>
      <c r="I71" s="284">
        <v>438</v>
      </c>
      <c r="J71" s="284">
        <v>240546</v>
      </c>
      <c r="K71" s="284">
        <f t="shared" si="1"/>
        <v>-240108</v>
      </c>
      <c r="L71" s="284"/>
      <c r="M71" s="284"/>
      <c r="N71" s="284">
        <v>38</v>
      </c>
      <c r="O71" s="271"/>
      <c r="P71" s="271">
        <v>503</v>
      </c>
      <c r="Q71" s="271"/>
      <c r="R71" s="271"/>
      <c r="S71" s="271"/>
      <c r="T71" s="271"/>
      <c r="U71" s="279"/>
      <c r="V71" s="246"/>
      <c r="W71" s="246"/>
      <c r="X71" s="279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</row>
    <row r="72" spans="1:35" ht="40.5" customHeight="1" thickBot="1">
      <c r="A72" s="281">
        <v>57</v>
      </c>
      <c r="B72" s="282" t="s">
        <v>775</v>
      </c>
      <c r="C72" s="283">
        <v>539</v>
      </c>
      <c r="D72" s="276">
        <v>14</v>
      </c>
      <c r="E72" s="276">
        <f t="shared" si="0"/>
        <v>553</v>
      </c>
      <c r="F72" s="284"/>
      <c r="G72" s="284"/>
      <c r="H72" s="277"/>
      <c r="I72" s="284">
        <v>176</v>
      </c>
      <c r="J72" s="284">
        <v>119700</v>
      </c>
      <c r="K72" s="284">
        <f t="shared" si="1"/>
        <v>-119524</v>
      </c>
      <c r="L72" s="284"/>
      <c r="M72" s="284"/>
      <c r="N72" s="284">
        <v>18</v>
      </c>
      <c r="O72" s="271">
        <v>5</v>
      </c>
      <c r="P72" s="271">
        <v>277</v>
      </c>
      <c r="Q72" s="271"/>
      <c r="R72" s="271"/>
      <c r="S72" s="271"/>
      <c r="T72" s="271"/>
      <c r="U72" s="279"/>
      <c r="V72" s="246"/>
      <c r="W72" s="246"/>
      <c r="X72" s="279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</row>
    <row r="73" spans="1:35" s="280" customFormat="1" ht="43.5" customHeight="1" thickBot="1">
      <c r="A73" s="281">
        <v>58</v>
      </c>
      <c r="B73" s="282" t="s">
        <v>776</v>
      </c>
      <c r="C73" s="283">
        <v>425</v>
      </c>
      <c r="D73" s="276">
        <v>45</v>
      </c>
      <c r="E73" s="276">
        <f t="shared" si="0"/>
        <v>470</v>
      </c>
      <c r="F73" s="284"/>
      <c r="G73" s="284"/>
      <c r="H73" s="277"/>
      <c r="I73" s="284">
        <v>844</v>
      </c>
      <c r="J73" s="284">
        <v>525969</v>
      </c>
      <c r="K73" s="284">
        <f t="shared" si="1"/>
        <v>-525125</v>
      </c>
      <c r="L73" s="284"/>
      <c r="M73" s="284">
        <f>96+544</f>
        <v>640</v>
      </c>
      <c r="N73" s="284">
        <v>20</v>
      </c>
      <c r="O73" s="271"/>
      <c r="P73" s="271">
        <v>5</v>
      </c>
      <c r="Q73" s="271"/>
      <c r="R73" s="271"/>
      <c r="S73" s="271">
        <v>30</v>
      </c>
      <c r="T73" s="271"/>
      <c r="U73" s="279"/>
      <c r="V73" s="246"/>
      <c r="W73" s="246"/>
      <c r="X73" s="279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</row>
    <row r="74" spans="1:35" ht="37.5" customHeight="1" thickBot="1">
      <c r="A74" s="281">
        <v>59</v>
      </c>
      <c r="B74" s="282" t="s">
        <v>777</v>
      </c>
      <c r="C74" s="283">
        <v>285</v>
      </c>
      <c r="D74" s="276">
        <v>45</v>
      </c>
      <c r="E74" s="276">
        <f t="shared" si="0"/>
        <v>330</v>
      </c>
      <c r="F74" s="284"/>
      <c r="G74" s="284"/>
      <c r="H74" s="277"/>
      <c r="I74" s="284">
        <v>482</v>
      </c>
      <c r="J74" s="284">
        <v>253124</v>
      </c>
      <c r="K74" s="284">
        <f t="shared" si="1"/>
        <v>-252642</v>
      </c>
      <c r="L74" s="284"/>
      <c r="M74" s="284"/>
      <c r="N74" s="284">
        <v>5</v>
      </c>
      <c r="O74" s="271">
        <v>283</v>
      </c>
      <c r="P74" s="271">
        <v>88</v>
      </c>
      <c r="Q74" s="271"/>
      <c r="R74" s="271">
        <v>11</v>
      </c>
      <c r="S74" s="271"/>
      <c r="T74" s="271"/>
      <c r="U74" s="279"/>
      <c r="V74" s="246"/>
      <c r="W74" s="246"/>
      <c r="X74" s="279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</row>
    <row r="75" spans="1:35" ht="37.5" customHeight="1" thickBot="1">
      <c r="A75" s="281">
        <v>60</v>
      </c>
      <c r="B75" s="282" t="s">
        <v>778</v>
      </c>
      <c r="C75" s="283">
        <v>588</v>
      </c>
      <c r="D75" s="276">
        <v>27</v>
      </c>
      <c r="E75" s="276">
        <f t="shared" si="0"/>
        <v>615</v>
      </c>
      <c r="F75" s="284"/>
      <c r="G75" s="284"/>
      <c r="H75" s="277"/>
      <c r="I75" s="284">
        <v>501</v>
      </c>
      <c r="J75" s="284">
        <v>174800</v>
      </c>
      <c r="K75" s="284">
        <f t="shared" si="1"/>
        <v>-174299</v>
      </c>
      <c r="L75" s="284"/>
      <c r="M75" s="284"/>
      <c r="N75" s="284">
        <v>39</v>
      </c>
      <c r="O75" s="271">
        <v>1</v>
      </c>
      <c r="P75" s="271">
        <v>113</v>
      </c>
      <c r="Q75" s="271"/>
      <c r="R75" s="271"/>
      <c r="S75" s="271"/>
      <c r="T75" s="271"/>
      <c r="U75" s="279"/>
      <c r="V75" s="246"/>
      <c r="W75" s="246"/>
      <c r="X75" s="279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</row>
    <row r="76" spans="1:35" ht="52.5" customHeight="1" thickBot="1">
      <c r="A76" s="281">
        <v>61</v>
      </c>
      <c r="B76" s="282" t="s">
        <v>779</v>
      </c>
      <c r="C76" s="283">
        <v>405</v>
      </c>
      <c r="D76" s="276">
        <v>26</v>
      </c>
      <c r="E76" s="276">
        <f t="shared" si="0"/>
        <v>431</v>
      </c>
      <c r="F76" s="284"/>
      <c r="G76" s="284"/>
      <c r="H76" s="277"/>
      <c r="I76" s="284">
        <v>717</v>
      </c>
      <c r="J76" s="284">
        <v>363000</v>
      </c>
      <c r="K76" s="284">
        <f t="shared" si="1"/>
        <v>-362283</v>
      </c>
      <c r="L76" s="284"/>
      <c r="M76" s="284"/>
      <c r="N76" s="284">
        <v>5</v>
      </c>
      <c r="O76" s="271"/>
      <c r="P76" s="271">
        <v>116</v>
      </c>
      <c r="Q76" s="271"/>
      <c r="R76" s="271"/>
      <c r="S76" s="285">
        <v>1224</v>
      </c>
      <c r="T76" s="271"/>
      <c r="U76" s="279"/>
      <c r="V76" s="246"/>
      <c r="W76" s="279"/>
      <c r="X76" s="279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</row>
    <row r="77" spans="1:35" ht="37.5" customHeight="1" thickBot="1">
      <c r="A77" s="281">
        <v>62</v>
      </c>
      <c r="B77" s="282" t="s">
        <v>780</v>
      </c>
      <c r="C77" s="283">
        <v>369</v>
      </c>
      <c r="D77" s="276">
        <v>28</v>
      </c>
      <c r="E77" s="276">
        <f t="shared" si="0"/>
        <v>397</v>
      </c>
      <c r="F77" s="284"/>
      <c r="G77" s="284"/>
      <c r="H77" s="277"/>
      <c r="I77" s="284">
        <v>426</v>
      </c>
      <c r="J77" s="284">
        <v>193146</v>
      </c>
      <c r="K77" s="284">
        <f t="shared" si="1"/>
        <v>-192720</v>
      </c>
      <c r="L77" s="284"/>
      <c r="M77" s="284"/>
      <c r="N77" s="284">
        <v>37</v>
      </c>
      <c r="O77" s="271"/>
      <c r="P77" s="271">
        <v>24</v>
      </c>
      <c r="Q77" s="271"/>
      <c r="R77" s="271"/>
      <c r="S77" s="271"/>
      <c r="T77" s="271"/>
      <c r="U77" s="279"/>
      <c r="V77" s="246"/>
      <c r="W77" s="246"/>
      <c r="X77" s="279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</row>
    <row r="78" spans="1:35" s="280" customFormat="1" ht="33" customHeight="1" thickBot="1">
      <c r="A78" s="281">
        <v>63</v>
      </c>
      <c r="B78" s="282" t="s">
        <v>781</v>
      </c>
      <c r="C78" s="283">
        <v>479</v>
      </c>
      <c r="D78" s="276">
        <v>215</v>
      </c>
      <c r="E78" s="276">
        <f t="shared" si="0"/>
        <v>694</v>
      </c>
      <c r="F78" s="284"/>
      <c r="G78" s="284"/>
      <c r="H78" s="277"/>
      <c r="I78" s="284">
        <v>801</v>
      </c>
      <c r="J78" s="284">
        <v>497000</v>
      </c>
      <c r="K78" s="284">
        <f t="shared" si="1"/>
        <v>-496199</v>
      </c>
      <c r="L78" s="284"/>
      <c r="M78" s="284"/>
      <c r="N78" s="284">
        <v>25</v>
      </c>
      <c r="O78" s="271">
        <v>8</v>
      </c>
      <c r="P78" s="271">
        <v>1522</v>
      </c>
      <c r="Q78" s="271">
        <v>300</v>
      </c>
      <c r="R78" s="271"/>
      <c r="S78" s="271"/>
      <c r="T78" s="271"/>
      <c r="U78" s="279"/>
      <c r="V78" s="246"/>
      <c r="W78" s="246"/>
      <c r="X78" s="279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</row>
    <row r="79" spans="1:35" s="280" customFormat="1" ht="27.75" customHeight="1" thickBot="1">
      <c r="A79" s="281">
        <v>64</v>
      </c>
      <c r="B79" s="282" t="s">
        <v>782</v>
      </c>
      <c r="C79" s="283">
        <v>755</v>
      </c>
      <c r="D79" s="276">
        <v>72</v>
      </c>
      <c r="E79" s="276">
        <f t="shared" si="0"/>
        <v>827</v>
      </c>
      <c r="F79" s="284"/>
      <c r="G79" s="284"/>
      <c r="H79" s="277"/>
      <c r="I79" s="284">
        <v>1303</v>
      </c>
      <c r="J79" s="284">
        <v>675435</v>
      </c>
      <c r="K79" s="284">
        <f t="shared" si="1"/>
        <v>-674132</v>
      </c>
      <c r="L79" s="284"/>
      <c r="M79" s="284"/>
      <c r="N79" s="284">
        <v>62</v>
      </c>
      <c r="O79" s="271">
        <v>150</v>
      </c>
      <c r="P79" s="271">
        <v>400</v>
      </c>
      <c r="Q79" s="271"/>
      <c r="R79" s="271"/>
      <c r="S79" s="271">
        <v>65</v>
      </c>
      <c r="T79" s="271"/>
      <c r="U79" s="279"/>
      <c r="V79" s="246"/>
      <c r="W79" s="246"/>
      <c r="X79" s="279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</row>
    <row r="80" spans="1:35" ht="37.5" customHeight="1" thickBot="1">
      <c r="A80" s="281">
        <v>65</v>
      </c>
      <c r="B80" s="282" t="s">
        <v>783</v>
      </c>
      <c r="C80" s="283">
        <v>450</v>
      </c>
      <c r="D80" s="276">
        <v>35</v>
      </c>
      <c r="E80" s="276">
        <f t="shared" ref="E80:E85" si="2">C80+D80</f>
        <v>485</v>
      </c>
      <c r="F80" s="284"/>
      <c r="G80" s="284"/>
      <c r="H80" s="277"/>
      <c r="I80" s="284">
        <v>888</v>
      </c>
      <c r="J80" s="284">
        <v>401224</v>
      </c>
      <c r="K80" s="284">
        <f t="shared" si="1"/>
        <v>-400336</v>
      </c>
      <c r="L80" s="284"/>
      <c r="M80" s="284"/>
      <c r="N80" s="284">
        <v>20</v>
      </c>
      <c r="O80" s="271">
        <v>30</v>
      </c>
      <c r="P80" s="271">
        <v>63</v>
      </c>
      <c r="Q80" s="271">
        <v>7</v>
      </c>
      <c r="R80" s="271"/>
      <c r="S80" s="271"/>
      <c r="T80" s="271"/>
      <c r="U80" s="279"/>
      <c r="V80" s="246"/>
      <c r="W80" s="246"/>
      <c r="X80" s="279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</row>
    <row r="81" spans="1:35" ht="31.5" customHeight="1" thickBot="1">
      <c r="A81" s="281">
        <v>66</v>
      </c>
      <c r="B81" s="282" t="s">
        <v>784</v>
      </c>
      <c r="C81" s="283">
        <v>658</v>
      </c>
      <c r="D81" s="276">
        <v>32</v>
      </c>
      <c r="E81" s="276">
        <f t="shared" si="2"/>
        <v>690</v>
      </c>
      <c r="F81" s="284"/>
      <c r="G81" s="284"/>
      <c r="H81" s="277"/>
      <c r="I81" s="284">
        <v>821</v>
      </c>
      <c r="J81" s="284">
        <v>415203</v>
      </c>
      <c r="K81" s="284">
        <f t="shared" si="1"/>
        <v>-414382</v>
      </c>
      <c r="L81" s="284"/>
      <c r="M81" s="284"/>
      <c r="N81" s="284">
        <v>47</v>
      </c>
      <c r="O81" s="271"/>
      <c r="P81" s="271">
        <v>15</v>
      </c>
      <c r="Q81" s="271"/>
      <c r="R81" s="271"/>
      <c r="S81" s="271"/>
      <c r="T81" s="271"/>
      <c r="U81" s="279"/>
      <c r="V81" s="246"/>
      <c r="W81" s="246"/>
      <c r="X81" s="279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</row>
    <row r="82" spans="1:35" ht="27.75" customHeight="1" thickBot="1">
      <c r="A82" s="281">
        <v>67</v>
      </c>
      <c r="B82" s="282" t="s">
        <v>785</v>
      </c>
      <c r="C82" s="283">
        <v>627</v>
      </c>
      <c r="D82" s="276">
        <v>25</v>
      </c>
      <c r="E82" s="276">
        <f t="shared" si="2"/>
        <v>652</v>
      </c>
      <c r="F82" s="284"/>
      <c r="G82" s="284"/>
      <c r="H82" s="277"/>
      <c r="I82" s="284">
        <v>1014</v>
      </c>
      <c r="J82" s="284">
        <v>452527</v>
      </c>
      <c r="K82" s="284">
        <f t="shared" si="1"/>
        <v>-451513</v>
      </c>
      <c r="L82" s="284"/>
      <c r="M82" s="284"/>
      <c r="N82" s="284">
        <v>7</v>
      </c>
      <c r="O82" s="271"/>
      <c r="P82" s="271">
        <v>83</v>
      </c>
      <c r="Q82" s="271"/>
      <c r="R82" s="271"/>
      <c r="S82" s="271"/>
      <c r="T82" s="271"/>
      <c r="U82" s="279"/>
      <c r="V82" s="246"/>
      <c r="W82" s="246"/>
      <c r="X82" s="279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246"/>
    </row>
    <row r="83" spans="1:35" s="280" customFormat="1" ht="27" customHeight="1" thickBot="1">
      <c r="A83" s="281">
        <v>68</v>
      </c>
      <c r="B83" s="282" t="s">
        <v>786</v>
      </c>
      <c r="C83" s="276">
        <v>584</v>
      </c>
      <c r="D83" s="276">
        <v>67</v>
      </c>
      <c r="E83" s="276">
        <f t="shared" si="2"/>
        <v>651</v>
      </c>
      <c r="F83" s="284"/>
      <c r="G83" s="284"/>
      <c r="H83" s="277"/>
      <c r="I83" s="284">
        <v>1065</v>
      </c>
      <c r="J83" s="284">
        <v>667450</v>
      </c>
      <c r="K83" s="284">
        <f t="shared" si="1"/>
        <v>-666385</v>
      </c>
      <c r="L83" s="284"/>
      <c r="M83" s="284"/>
      <c r="N83" s="284">
        <v>22</v>
      </c>
      <c r="O83" s="271">
        <v>16</v>
      </c>
      <c r="P83" s="271">
        <v>36</v>
      </c>
      <c r="Q83" s="271"/>
      <c r="R83" s="271"/>
      <c r="S83" s="271"/>
      <c r="T83" s="271"/>
      <c r="U83" s="279"/>
      <c r="V83" s="246"/>
      <c r="W83" s="246"/>
      <c r="X83" s="279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</row>
    <row r="84" spans="1:35" ht="32.25" customHeight="1">
      <c r="A84" s="281">
        <v>69</v>
      </c>
      <c r="B84" s="286" t="s">
        <v>787</v>
      </c>
      <c r="C84" s="276">
        <v>140</v>
      </c>
      <c r="D84" s="276">
        <v>17</v>
      </c>
      <c r="E84" s="276">
        <f t="shared" si="2"/>
        <v>157</v>
      </c>
      <c r="F84" s="284"/>
      <c r="G84" s="284"/>
      <c r="H84" s="277"/>
      <c r="I84" s="284">
        <v>89</v>
      </c>
      <c r="J84" s="284">
        <v>19048</v>
      </c>
      <c r="K84" s="284">
        <f t="shared" si="1"/>
        <v>-18959</v>
      </c>
      <c r="L84" s="284"/>
      <c r="M84" s="284"/>
      <c r="N84" s="284">
        <v>11</v>
      </c>
      <c r="O84" s="271"/>
      <c r="P84" s="271"/>
      <c r="Q84" s="271"/>
      <c r="R84" s="271"/>
      <c r="S84" s="271"/>
      <c r="T84" s="271"/>
      <c r="U84" s="279"/>
      <c r="V84" s="287"/>
      <c r="W84" s="287"/>
      <c r="X84" s="279"/>
      <c r="Y84" s="287"/>
      <c r="Z84" s="287"/>
      <c r="AA84" s="287"/>
      <c r="AB84" s="287"/>
      <c r="AC84" s="287"/>
      <c r="AD84" s="287"/>
      <c r="AE84" s="287"/>
      <c r="AF84" s="246"/>
      <c r="AG84" s="246"/>
      <c r="AH84" s="246"/>
      <c r="AI84" s="246"/>
    </row>
    <row r="85" spans="1:35" ht="26.25" customHeight="1" thickBot="1">
      <c r="A85" s="288"/>
      <c r="B85" s="289" t="s">
        <v>788</v>
      </c>
      <c r="C85" s="290">
        <f t="shared" ref="C85:T85" si="3">SUM(C16:C84)</f>
        <v>22640</v>
      </c>
      <c r="D85" s="290">
        <f t="shared" si="3"/>
        <v>2540</v>
      </c>
      <c r="E85" s="290">
        <f t="shared" si="2"/>
        <v>25180</v>
      </c>
      <c r="F85" s="290">
        <f t="shared" si="3"/>
        <v>0</v>
      </c>
      <c r="G85" s="290">
        <f t="shared" si="3"/>
        <v>0</v>
      </c>
      <c r="H85" s="290">
        <f t="shared" si="3"/>
        <v>0</v>
      </c>
      <c r="I85" s="290">
        <f t="shared" si="3"/>
        <v>22359</v>
      </c>
      <c r="J85" s="290">
        <f>SUM(J38:J84)</f>
        <v>11133729</v>
      </c>
      <c r="K85" s="291">
        <f t="shared" si="1"/>
        <v>-11111370</v>
      </c>
      <c r="L85" s="290">
        <f t="shared" si="3"/>
        <v>0</v>
      </c>
      <c r="M85" s="290">
        <f t="shared" si="3"/>
        <v>640</v>
      </c>
      <c r="N85" s="290">
        <f t="shared" si="3"/>
        <v>1862</v>
      </c>
      <c r="O85" s="290">
        <f t="shared" si="3"/>
        <v>746</v>
      </c>
      <c r="P85" s="290">
        <f t="shared" si="3"/>
        <v>14572</v>
      </c>
      <c r="Q85" s="290">
        <f t="shared" si="3"/>
        <v>313</v>
      </c>
      <c r="R85" s="290">
        <f t="shared" si="3"/>
        <v>21</v>
      </c>
      <c r="S85" s="290">
        <f t="shared" si="3"/>
        <v>2126</v>
      </c>
      <c r="T85" s="290">
        <f t="shared" si="3"/>
        <v>0</v>
      </c>
      <c r="U85" s="279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46"/>
      <c r="AG85" s="246"/>
      <c r="AH85" s="246"/>
      <c r="AI85" s="246"/>
    </row>
    <row r="86" spans="1:35" ht="26.25" hidden="1" customHeight="1">
      <c r="A86" s="292"/>
      <c r="B86" s="272"/>
      <c r="C86" s="293"/>
      <c r="D86" s="293"/>
      <c r="E86" s="293"/>
      <c r="F86" s="293"/>
      <c r="G86" s="293"/>
      <c r="H86" s="293"/>
      <c r="I86" s="293"/>
      <c r="J86" s="293"/>
      <c r="K86" s="294"/>
      <c r="L86" s="293"/>
      <c r="M86" s="293"/>
      <c r="N86" s="293"/>
      <c r="O86" s="293"/>
      <c r="P86" s="293"/>
      <c r="Q86" s="293"/>
      <c r="R86" s="293"/>
      <c r="S86" s="293"/>
      <c r="T86" s="293"/>
      <c r="U86" s="279"/>
      <c r="V86" s="287"/>
      <c r="W86" s="287"/>
      <c r="X86" s="287"/>
      <c r="Y86" s="287"/>
      <c r="Z86" s="287"/>
      <c r="AA86" s="287"/>
      <c r="AB86" s="287"/>
      <c r="AC86" s="287"/>
      <c r="AD86" s="287"/>
      <c r="AE86" s="287"/>
      <c r="AF86" s="246"/>
      <c r="AG86" s="246"/>
      <c r="AH86" s="246"/>
      <c r="AI86" s="246"/>
    </row>
    <row r="87" spans="1:35" ht="26.25" hidden="1" customHeight="1">
      <c r="A87" s="292"/>
      <c r="B87" s="272"/>
      <c r="C87" s="293"/>
      <c r="D87" s="293"/>
      <c r="E87" s="293"/>
      <c r="F87" s="293"/>
      <c r="G87" s="293"/>
      <c r="H87" s="293"/>
      <c r="I87" s="293"/>
      <c r="J87" s="293"/>
      <c r="K87" s="294"/>
      <c r="L87" s="293"/>
      <c r="M87" s="293"/>
      <c r="N87" s="293"/>
      <c r="O87" s="293"/>
      <c r="P87" s="293"/>
      <c r="Q87" s="293"/>
      <c r="R87" s="293"/>
      <c r="S87" s="293"/>
      <c r="T87" s="293"/>
      <c r="U87" s="279"/>
      <c r="V87" s="287"/>
      <c r="W87" s="287"/>
      <c r="X87" s="287"/>
      <c r="Y87" s="287"/>
      <c r="Z87" s="287"/>
      <c r="AA87" s="287"/>
      <c r="AB87" s="287"/>
      <c r="AC87" s="287"/>
      <c r="AD87" s="287"/>
      <c r="AE87" s="287"/>
      <c r="AF87" s="246"/>
      <c r="AG87" s="246"/>
      <c r="AH87" s="246"/>
      <c r="AI87" s="246"/>
    </row>
    <row r="88" spans="1:35" ht="26.25" customHeight="1">
      <c r="A88" s="292"/>
      <c r="B88" s="272"/>
      <c r="C88" s="293"/>
      <c r="D88" s="293"/>
      <c r="E88" s="293"/>
      <c r="F88" s="293"/>
      <c r="G88" s="293"/>
      <c r="H88" s="293"/>
      <c r="I88" s="293"/>
      <c r="J88" s="293"/>
      <c r="K88" s="294"/>
      <c r="L88" s="293"/>
      <c r="M88" s="293"/>
      <c r="N88" s="293"/>
      <c r="O88" s="293"/>
      <c r="P88" s="293"/>
      <c r="Q88" s="293"/>
      <c r="R88" s="293"/>
      <c r="S88" s="293"/>
      <c r="T88" s="293"/>
      <c r="U88" s="279"/>
      <c r="V88" s="287"/>
      <c r="W88" s="287"/>
      <c r="X88" s="287"/>
      <c r="Y88" s="287"/>
      <c r="Z88" s="287"/>
      <c r="AA88" s="287"/>
      <c r="AB88" s="287"/>
      <c r="AC88" s="287"/>
      <c r="AD88" s="287"/>
      <c r="AE88" s="287"/>
      <c r="AF88" s="246"/>
      <c r="AG88" s="246"/>
      <c r="AH88" s="246"/>
      <c r="AI88" s="246"/>
    </row>
    <row r="89" spans="1:35" ht="26.25" customHeight="1">
      <c r="A89" s="292"/>
      <c r="B89" s="272"/>
      <c r="C89" s="293"/>
      <c r="D89" s="293"/>
      <c r="E89" s="293"/>
      <c r="F89" s="293"/>
      <c r="G89" s="293"/>
      <c r="H89" s="293"/>
      <c r="I89" s="293"/>
      <c r="J89" s="293"/>
      <c r="K89" s="294"/>
      <c r="L89" s="293"/>
      <c r="M89" s="293"/>
      <c r="N89" s="293"/>
      <c r="O89" s="293"/>
      <c r="P89" s="293"/>
      <c r="Q89" s="293"/>
      <c r="R89" s="293"/>
      <c r="S89" s="293"/>
      <c r="T89" s="293"/>
      <c r="U89" s="279"/>
      <c r="V89" s="287"/>
      <c r="W89" s="287"/>
      <c r="X89" s="287"/>
      <c r="Y89" s="287"/>
      <c r="Z89" s="287"/>
      <c r="AA89" s="287"/>
      <c r="AB89" s="287"/>
      <c r="AC89" s="287"/>
      <c r="AD89" s="287"/>
      <c r="AE89" s="287"/>
      <c r="AF89" s="246"/>
      <c r="AG89" s="246"/>
      <c r="AH89" s="246"/>
      <c r="AI89" s="246"/>
    </row>
    <row r="90" spans="1:35" ht="26.25" customHeight="1">
      <c r="A90" s="292"/>
      <c r="B90" s="272"/>
      <c r="C90" s="293"/>
      <c r="D90" s="293"/>
      <c r="E90" s="293"/>
      <c r="F90" s="293"/>
      <c r="G90" s="293"/>
      <c r="H90" s="293"/>
      <c r="I90" s="293"/>
      <c r="J90" s="293"/>
      <c r="K90" s="294"/>
      <c r="L90" s="293"/>
      <c r="M90" s="293"/>
      <c r="N90" s="293"/>
      <c r="O90" s="293"/>
      <c r="P90" s="293"/>
      <c r="Q90" s="293"/>
      <c r="R90" s="293"/>
      <c r="S90" s="293"/>
      <c r="T90" s="293"/>
      <c r="U90" s="279"/>
      <c r="V90" s="287"/>
      <c r="W90" s="287"/>
      <c r="X90" s="287"/>
      <c r="Y90" s="287"/>
      <c r="Z90" s="287"/>
      <c r="AA90" s="287"/>
      <c r="AB90" s="287"/>
      <c r="AC90" s="287"/>
      <c r="AD90" s="287"/>
      <c r="AE90" s="287"/>
      <c r="AF90" s="246"/>
      <c r="AG90" s="246"/>
      <c r="AH90" s="246"/>
      <c r="AI90" s="246"/>
    </row>
    <row r="91" spans="1:35" ht="26.25" customHeight="1">
      <c r="A91" s="292"/>
      <c r="B91" s="272"/>
      <c r="C91" s="293"/>
      <c r="D91" s="293"/>
      <c r="E91" s="293"/>
      <c r="F91" s="293"/>
      <c r="G91" s="293"/>
      <c r="H91" s="293"/>
      <c r="I91" s="293"/>
      <c r="J91" s="293"/>
      <c r="K91" s="294"/>
      <c r="L91" s="293"/>
      <c r="M91" s="293"/>
      <c r="N91" s="293"/>
      <c r="O91" s="293"/>
      <c r="P91" s="293"/>
      <c r="Q91" s="293"/>
      <c r="R91" s="293"/>
      <c r="S91" s="293"/>
      <c r="T91" s="293"/>
      <c r="U91" s="279"/>
      <c r="V91" s="287"/>
      <c r="W91" s="287"/>
      <c r="X91" s="287"/>
      <c r="Y91" s="287"/>
      <c r="Z91" s="287"/>
      <c r="AA91" s="287"/>
      <c r="AB91" s="287"/>
      <c r="AC91" s="287"/>
      <c r="AD91" s="287"/>
      <c r="AE91" s="287"/>
      <c r="AF91" s="246"/>
      <c r="AG91" s="246"/>
      <c r="AH91" s="246"/>
      <c r="AI91" s="246"/>
    </row>
    <row r="92" spans="1:35" ht="13.5" thickBot="1">
      <c r="A92" s="292"/>
      <c r="B92" s="272"/>
      <c r="C92" s="293"/>
      <c r="D92" s="293"/>
      <c r="E92" s="293"/>
      <c r="F92" s="293"/>
      <c r="G92" s="293"/>
      <c r="H92" s="293"/>
      <c r="I92" s="293"/>
      <c r="J92" s="293"/>
      <c r="K92" s="294"/>
      <c r="L92" s="293"/>
      <c r="M92" s="293"/>
      <c r="N92" s="293"/>
      <c r="O92" s="293"/>
      <c r="P92" s="293"/>
      <c r="Q92" s="293"/>
      <c r="R92" s="293"/>
      <c r="S92" s="293" t="s">
        <v>794</v>
      </c>
      <c r="T92" s="293"/>
      <c r="U92" s="279"/>
      <c r="V92" s="287"/>
      <c r="W92" s="287"/>
      <c r="X92" s="287"/>
      <c r="Y92" s="287"/>
      <c r="Z92" s="287"/>
      <c r="AA92" s="287"/>
      <c r="AB92" s="287"/>
      <c r="AC92" s="287"/>
      <c r="AD92" s="287"/>
      <c r="AE92" s="287"/>
      <c r="AF92" s="246"/>
      <c r="AG92" s="246"/>
      <c r="AH92" s="246"/>
      <c r="AI92" s="246"/>
    </row>
    <row r="93" spans="1:35" ht="13.5" thickBot="1">
      <c r="A93" s="295"/>
      <c r="B93" s="296"/>
      <c r="C93" s="485" t="s">
        <v>789</v>
      </c>
      <c r="D93" s="486"/>
      <c r="E93" s="486"/>
      <c r="F93" s="486"/>
      <c r="G93" s="486"/>
      <c r="H93" s="486"/>
      <c r="I93" s="486"/>
      <c r="J93" s="486"/>
      <c r="K93" s="486"/>
      <c r="L93" s="486"/>
      <c r="M93" s="486"/>
      <c r="N93" s="487"/>
      <c r="O93" s="485" t="s">
        <v>706</v>
      </c>
      <c r="P93" s="486"/>
      <c r="Q93" s="486"/>
      <c r="R93" s="486"/>
      <c r="S93" s="486"/>
      <c r="T93" s="487"/>
      <c r="U93" s="279"/>
      <c r="V93" s="287"/>
      <c r="W93" s="287"/>
      <c r="X93" s="287"/>
      <c r="Y93" s="287"/>
      <c r="Z93" s="287"/>
      <c r="AA93" s="287"/>
      <c r="AB93" s="287"/>
      <c r="AC93" s="287"/>
      <c r="AD93" s="287"/>
      <c r="AE93" s="287"/>
      <c r="AF93" s="246"/>
      <c r="AG93" s="246"/>
      <c r="AH93" s="246"/>
      <c r="AI93" s="246"/>
    </row>
    <row r="94" spans="1:35" ht="13.5" hidden="1" thickBot="1">
      <c r="A94" s="299"/>
      <c r="B94" s="300"/>
      <c r="C94" s="298"/>
      <c r="D94" s="298"/>
      <c r="E94" s="298"/>
      <c r="F94" s="298"/>
      <c r="G94" s="301"/>
      <c r="H94" s="301"/>
      <c r="I94" s="301"/>
      <c r="J94" s="301"/>
      <c r="K94" s="301"/>
      <c r="L94" s="298"/>
      <c r="M94" s="298"/>
      <c r="N94" s="302"/>
      <c r="O94" s="297"/>
      <c r="P94" s="298"/>
      <c r="Q94" s="298"/>
      <c r="R94" s="298"/>
      <c r="S94" s="298"/>
      <c r="T94" s="303"/>
      <c r="U94" s="279"/>
      <c r="V94" s="287"/>
      <c r="W94" s="287"/>
      <c r="X94" s="287"/>
      <c r="Y94" s="287"/>
      <c r="Z94" s="287"/>
      <c r="AA94" s="287"/>
      <c r="AB94" s="287"/>
      <c r="AC94" s="287"/>
      <c r="AD94" s="287"/>
      <c r="AE94" s="287"/>
      <c r="AF94" s="246"/>
      <c r="AG94" s="246"/>
      <c r="AH94" s="246"/>
      <c r="AI94" s="246"/>
    </row>
    <row r="95" spans="1:35" ht="44.25" customHeight="1" thickBot="1">
      <c r="A95" s="304" t="s">
        <v>708</v>
      </c>
      <c r="B95" s="267" t="s">
        <v>709</v>
      </c>
      <c r="C95" s="267" t="s">
        <v>716</v>
      </c>
      <c r="D95" s="267" t="s">
        <v>717</v>
      </c>
      <c r="E95" s="267"/>
      <c r="F95" s="267" t="s">
        <v>229</v>
      </c>
      <c r="G95" s="266"/>
      <c r="H95" s="266"/>
      <c r="I95" s="266" t="s">
        <v>711</v>
      </c>
      <c r="J95" s="266"/>
      <c r="K95" s="266"/>
      <c r="L95" s="265" t="s">
        <v>713</v>
      </c>
      <c r="M95" s="267" t="s">
        <v>714</v>
      </c>
      <c r="N95" s="305" t="s">
        <v>715</v>
      </c>
      <c r="O95" s="269" t="s">
        <v>716</v>
      </c>
      <c r="P95" s="265" t="s">
        <v>717</v>
      </c>
      <c r="Q95" s="265" t="s">
        <v>228</v>
      </c>
      <c r="R95" s="265" t="s">
        <v>229</v>
      </c>
      <c r="S95" s="267" t="s">
        <v>714</v>
      </c>
      <c r="T95" s="267" t="s">
        <v>718</v>
      </c>
      <c r="U95" s="279"/>
      <c r="V95" s="287"/>
      <c r="W95" s="287"/>
      <c r="X95" s="287"/>
      <c r="Y95" s="287"/>
      <c r="Z95" s="287"/>
      <c r="AA95" s="287"/>
      <c r="AB95" s="287"/>
      <c r="AC95" s="287"/>
      <c r="AD95" s="287"/>
      <c r="AE95" s="287"/>
      <c r="AF95" s="246"/>
      <c r="AG95" s="246"/>
      <c r="AH95" s="246"/>
      <c r="AI95" s="246"/>
    </row>
    <row r="96" spans="1:35" s="280" customFormat="1" ht="45">
      <c r="A96" s="306">
        <v>1</v>
      </c>
      <c r="B96" s="307" t="s">
        <v>790</v>
      </c>
      <c r="C96" s="308">
        <f>23183-94</f>
        <v>23089</v>
      </c>
      <c r="D96" s="308">
        <v>10346</v>
      </c>
      <c r="E96" s="308"/>
      <c r="F96" s="308">
        <v>94</v>
      </c>
      <c r="G96" s="308"/>
      <c r="H96" s="308"/>
      <c r="I96" s="308">
        <v>1787</v>
      </c>
      <c r="J96" s="308"/>
      <c r="K96" s="308"/>
      <c r="L96" s="309"/>
      <c r="M96" s="309"/>
      <c r="N96" s="309"/>
      <c r="O96" s="309"/>
      <c r="P96" s="310"/>
      <c r="Q96" s="309"/>
      <c r="R96" s="310"/>
      <c r="S96" s="310"/>
      <c r="T96" s="310"/>
      <c r="U96" s="279"/>
      <c r="V96" s="279"/>
      <c r="W96" s="246"/>
      <c r="X96" s="246"/>
      <c r="Y96" s="279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</row>
    <row r="97" spans="1:35" s="246" customFormat="1" ht="22.5">
      <c r="A97" s="311">
        <v>2</v>
      </c>
      <c r="B97" s="286" t="s">
        <v>791</v>
      </c>
      <c r="C97" s="284"/>
      <c r="D97" s="276"/>
      <c r="E97" s="276"/>
      <c r="F97" s="284"/>
      <c r="G97" s="284"/>
      <c r="H97" s="284"/>
      <c r="I97" s="284"/>
      <c r="J97" s="284"/>
      <c r="K97" s="284"/>
      <c r="L97" s="284">
        <v>2250</v>
      </c>
      <c r="M97" s="284"/>
      <c r="N97" s="271"/>
      <c r="O97" s="284"/>
      <c r="P97" s="284">
        <v>70</v>
      </c>
      <c r="Q97" s="271"/>
      <c r="R97" s="271"/>
      <c r="S97" s="271"/>
      <c r="T97" s="271"/>
      <c r="U97" s="279"/>
    </row>
    <row r="98" spans="1:35" ht="23.1" hidden="1" customHeight="1">
      <c r="A98" s="281"/>
      <c r="B98" s="282"/>
      <c r="C98" s="283"/>
      <c r="D98" s="283"/>
      <c r="E98" s="283"/>
      <c r="F98" s="283"/>
      <c r="G98" s="283"/>
      <c r="H98" s="283"/>
      <c r="I98" s="284"/>
      <c r="J98" s="284"/>
      <c r="K98" s="284"/>
      <c r="L98" s="284"/>
      <c r="M98" s="284"/>
      <c r="N98" s="284"/>
      <c r="O98" s="271"/>
      <c r="P98" s="284"/>
      <c r="Q98" s="271"/>
      <c r="R98" s="271"/>
      <c r="S98" s="271"/>
      <c r="T98" s="271"/>
      <c r="U98" s="279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6"/>
      <c r="AH98" s="246"/>
      <c r="AI98" s="246"/>
    </row>
    <row r="99" spans="1:35" ht="23.1" hidden="1" customHeight="1">
      <c r="A99" s="264" t="s">
        <v>708</v>
      </c>
      <c r="B99" s="264" t="s">
        <v>709</v>
      </c>
      <c r="C99" s="312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9"/>
      <c r="P99" s="265"/>
      <c r="Q99" s="265"/>
      <c r="R99" s="265"/>
      <c r="S99" s="267"/>
      <c r="T99" s="267"/>
      <c r="U99" s="279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6"/>
      <c r="AH99" s="246"/>
      <c r="AI99" s="246"/>
    </row>
    <row r="100" spans="1:35" ht="37.5" customHeight="1">
      <c r="A100" s="281">
        <v>3</v>
      </c>
      <c r="B100" s="282" t="s">
        <v>792</v>
      </c>
      <c r="C100" s="283">
        <v>74157</v>
      </c>
      <c r="D100" s="283">
        <v>23546</v>
      </c>
      <c r="E100" s="283"/>
      <c r="F100" s="283">
        <v>1470</v>
      </c>
      <c r="G100" s="283"/>
      <c r="H100" s="283"/>
      <c r="I100" s="283">
        <v>943</v>
      </c>
      <c r="J100" s="283"/>
      <c r="K100" s="283"/>
      <c r="L100" s="284"/>
      <c r="M100" s="313">
        <v>2494</v>
      </c>
      <c r="N100" s="283">
        <v>46113</v>
      </c>
      <c r="O100" s="284"/>
      <c r="P100" s="271"/>
      <c r="Q100" s="271"/>
      <c r="R100" s="271"/>
      <c r="S100" s="271"/>
      <c r="T100" s="271"/>
      <c r="U100" s="279"/>
      <c r="V100" s="279"/>
      <c r="W100" s="279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</row>
    <row r="101" spans="1:35" ht="23.1" customHeight="1">
      <c r="A101" s="281">
        <v>4</v>
      </c>
      <c r="B101" s="282" t="s">
        <v>793</v>
      </c>
      <c r="C101" s="283"/>
      <c r="D101" s="283"/>
      <c r="E101" s="283"/>
      <c r="F101" s="283"/>
      <c r="G101" s="283"/>
      <c r="H101" s="283"/>
      <c r="I101" s="284"/>
      <c r="J101" s="284"/>
      <c r="K101" s="284"/>
      <c r="L101" s="284">
        <v>5128</v>
      </c>
      <c r="M101" s="284"/>
      <c r="N101" s="284"/>
      <c r="O101" s="284">
        <v>8700</v>
      </c>
      <c r="P101" s="271">
        <v>4881</v>
      </c>
      <c r="Q101" s="271"/>
      <c r="R101" s="271">
        <v>167</v>
      </c>
      <c r="S101" s="271">
        <v>14953</v>
      </c>
      <c r="T101" s="271"/>
      <c r="U101" s="279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6"/>
      <c r="AH101" s="246"/>
      <c r="AI101" s="246"/>
    </row>
    <row r="102" spans="1:35" ht="23.1" customHeight="1" thickBot="1">
      <c r="A102" s="288"/>
      <c r="B102" s="314" t="s">
        <v>1037</v>
      </c>
      <c r="C102" s="315">
        <f>C96+C97+C100+C101</f>
        <v>97246</v>
      </c>
      <c r="D102" s="315">
        <f t="shared" ref="D102:T102" si="4">D96+D97+D100+D101</f>
        <v>33892</v>
      </c>
      <c r="E102" s="315">
        <f t="shared" si="4"/>
        <v>0</v>
      </c>
      <c r="F102" s="315">
        <f t="shared" si="4"/>
        <v>1564</v>
      </c>
      <c r="G102" s="315">
        <f t="shared" si="4"/>
        <v>0</v>
      </c>
      <c r="H102" s="315">
        <f t="shared" si="4"/>
        <v>0</v>
      </c>
      <c r="I102" s="315">
        <f t="shared" si="4"/>
        <v>2730</v>
      </c>
      <c r="J102" s="315">
        <f t="shared" si="4"/>
        <v>0</v>
      </c>
      <c r="K102" s="315">
        <f t="shared" si="4"/>
        <v>0</v>
      </c>
      <c r="L102" s="315">
        <f t="shared" si="4"/>
        <v>7378</v>
      </c>
      <c r="M102" s="315">
        <f t="shared" si="4"/>
        <v>2494</v>
      </c>
      <c r="N102" s="315">
        <f t="shared" si="4"/>
        <v>46113</v>
      </c>
      <c r="O102" s="315">
        <f t="shared" si="4"/>
        <v>8700</v>
      </c>
      <c r="P102" s="315">
        <f t="shared" si="4"/>
        <v>4951</v>
      </c>
      <c r="Q102" s="315">
        <f t="shared" si="4"/>
        <v>0</v>
      </c>
      <c r="R102" s="315">
        <f t="shared" si="4"/>
        <v>167</v>
      </c>
      <c r="S102" s="315">
        <f t="shared" si="4"/>
        <v>14953</v>
      </c>
      <c r="T102" s="315">
        <f t="shared" si="4"/>
        <v>0</v>
      </c>
      <c r="U102" s="279"/>
      <c r="V102" s="279"/>
      <c r="W102" s="279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46"/>
      <c r="AH102" s="246"/>
      <c r="AI102" s="246"/>
    </row>
    <row r="103" spans="1:35" ht="14.25">
      <c r="I103" s="482"/>
      <c r="J103" s="482"/>
      <c r="L103" s="316"/>
      <c r="M103" s="316"/>
      <c r="Q103" s="317"/>
      <c r="R103" s="318"/>
      <c r="S103" s="318"/>
      <c r="T103" s="318"/>
      <c r="U103" s="318"/>
      <c r="V103" s="246"/>
      <c r="W103" s="246"/>
      <c r="X103" s="246"/>
      <c r="Y103" s="246"/>
      <c r="Z103" s="246"/>
      <c r="AA103" s="246"/>
      <c r="AB103" s="246"/>
      <c r="AC103" s="246"/>
      <c r="AD103" s="246"/>
      <c r="AE103" s="246"/>
      <c r="AF103" s="246"/>
      <c r="AG103" s="246"/>
      <c r="AH103" s="246"/>
      <c r="AI103" s="246"/>
    </row>
    <row r="104" spans="1:35" ht="23.1" customHeight="1">
      <c r="C104" s="319"/>
      <c r="D104" s="319"/>
      <c r="L104" s="320"/>
      <c r="M104" s="320"/>
      <c r="N104" s="320"/>
      <c r="O104" s="320"/>
      <c r="Q104" s="481"/>
      <c r="R104" s="481"/>
      <c r="S104" s="481"/>
      <c r="T104" s="481"/>
      <c r="U104" s="321"/>
      <c r="V104" s="246"/>
      <c r="W104" s="246"/>
      <c r="X104" s="246"/>
      <c r="Y104" s="246"/>
      <c r="Z104" s="246"/>
      <c r="AA104" s="246"/>
      <c r="AB104" s="246"/>
      <c r="AC104" s="246"/>
      <c r="AD104" s="246"/>
      <c r="AE104" s="246"/>
      <c r="AF104" s="246"/>
      <c r="AG104" s="246"/>
      <c r="AH104" s="246"/>
      <c r="AI104" s="246"/>
    </row>
    <row r="105" spans="1:35" ht="23.1" customHeight="1">
      <c r="F105" s="482"/>
      <c r="G105" s="482"/>
      <c r="L105" s="322"/>
      <c r="M105" s="316"/>
      <c r="Q105" s="323"/>
      <c r="R105" s="324"/>
      <c r="S105" s="324"/>
      <c r="T105" s="324"/>
      <c r="U105" s="325"/>
      <c r="V105" s="246"/>
      <c r="W105" s="279"/>
      <c r="X105" s="246"/>
      <c r="Y105" s="246"/>
      <c r="Z105" s="246"/>
      <c r="AA105" s="246"/>
      <c r="AB105" s="246"/>
      <c r="AC105" s="246"/>
      <c r="AD105" s="246"/>
      <c r="AE105" s="246"/>
      <c r="AF105" s="246"/>
      <c r="AG105" s="246"/>
      <c r="AH105" s="246"/>
      <c r="AI105" s="246"/>
    </row>
    <row r="106" spans="1:35" ht="23.1" customHeight="1">
      <c r="F106" s="326"/>
      <c r="G106" s="326"/>
      <c r="H106" s="326"/>
      <c r="I106" s="326"/>
      <c r="J106" s="326"/>
      <c r="K106" s="326"/>
      <c r="P106" s="316"/>
      <c r="Q106" s="323"/>
      <c r="R106" s="324"/>
      <c r="S106" s="324"/>
      <c r="T106" s="324"/>
      <c r="U106" s="324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</row>
    <row r="107" spans="1:35" ht="23.1" customHeight="1">
      <c r="P107" s="316"/>
      <c r="Q107" s="316"/>
      <c r="R107" s="316"/>
      <c r="S107" s="316"/>
      <c r="T107" s="31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</row>
    <row r="108" spans="1:35" ht="23.1" customHeight="1">
      <c r="O108" s="317"/>
      <c r="P108" s="318"/>
      <c r="Q108" s="318"/>
      <c r="R108" s="318"/>
      <c r="S108" s="316"/>
      <c r="T108" s="31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</row>
    <row r="109" spans="1:35" ht="23.1" customHeight="1">
      <c r="O109" s="481"/>
      <c r="P109" s="481"/>
      <c r="Q109" s="481"/>
      <c r="R109" s="481"/>
      <c r="S109" s="316"/>
      <c r="T109" s="31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46"/>
      <c r="AF109" s="246"/>
      <c r="AG109" s="246"/>
      <c r="AH109" s="246"/>
      <c r="AI109" s="246"/>
    </row>
    <row r="110" spans="1:35" ht="23.1" customHeight="1">
      <c r="O110" s="323"/>
      <c r="P110" s="324"/>
      <c r="Q110" s="324"/>
      <c r="R110" s="324"/>
      <c r="S110" s="316"/>
      <c r="U110" s="246"/>
      <c r="V110" s="246"/>
      <c r="W110" s="246"/>
      <c r="X110" s="246"/>
      <c r="Y110" s="246"/>
      <c r="Z110" s="246"/>
      <c r="AA110" s="246"/>
      <c r="AB110" s="246"/>
      <c r="AC110" s="246"/>
      <c r="AD110" s="246"/>
      <c r="AE110" s="246"/>
      <c r="AF110" s="246"/>
      <c r="AG110" s="246"/>
      <c r="AH110" s="246"/>
      <c r="AI110" s="246"/>
    </row>
    <row r="111" spans="1:35" ht="23.1" customHeight="1">
      <c r="Q111" s="19"/>
      <c r="R111" s="10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46"/>
      <c r="AF111" s="246"/>
      <c r="AG111" s="246"/>
      <c r="AH111" s="246"/>
      <c r="AI111" s="246"/>
    </row>
    <row r="112" spans="1:35" ht="23.1" customHeight="1">
      <c r="U112" s="246"/>
      <c r="V112" s="246"/>
      <c r="W112" s="246"/>
      <c r="X112" s="246"/>
      <c r="Y112" s="246"/>
      <c r="Z112" s="246"/>
      <c r="AA112" s="246"/>
      <c r="AB112" s="246"/>
      <c r="AC112" s="246"/>
      <c r="AD112" s="246"/>
      <c r="AE112" s="246"/>
      <c r="AF112" s="246"/>
      <c r="AG112" s="246"/>
      <c r="AH112" s="246"/>
      <c r="AI112" s="246"/>
    </row>
    <row r="113" spans="21:35" ht="23.1" customHeight="1">
      <c r="U113" s="246"/>
      <c r="V113" s="246"/>
      <c r="W113" s="246"/>
      <c r="X113" s="246"/>
      <c r="Y113" s="246"/>
      <c r="Z113" s="246"/>
      <c r="AA113" s="246"/>
      <c r="AB113" s="246"/>
      <c r="AC113" s="246"/>
      <c r="AD113" s="246"/>
      <c r="AE113" s="246"/>
      <c r="AF113" s="246"/>
      <c r="AG113" s="246"/>
      <c r="AH113" s="246"/>
      <c r="AI113" s="246"/>
    </row>
    <row r="114" spans="21:35" ht="23.1" customHeight="1"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46"/>
      <c r="AF114" s="246"/>
      <c r="AG114" s="246"/>
      <c r="AH114" s="246"/>
      <c r="AI114" s="246"/>
    </row>
    <row r="115" spans="21:35" ht="23.1" customHeight="1"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</row>
    <row r="116" spans="21:35" ht="23.1" customHeight="1">
      <c r="U116" s="246"/>
      <c r="V116" s="246"/>
      <c r="W116" s="246"/>
      <c r="X116" s="246"/>
      <c r="Y116" s="246"/>
      <c r="Z116" s="246"/>
      <c r="AA116" s="246"/>
      <c r="AB116" s="246"/>
      <c r="AC116" s="246"/>
      <c r="AD116" s="246"/>
      <c r="AE116" s="246"/>
      <c r="AF116" s="246"/>
      <c r="AG116" s="246"/>
      <c r="AH116" s="246"/>
      <c r="AI116" s="246"/>
    </row>
    <row r="117" spans="21:35" ht="23.1" customHeight="1"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46"/>
      <c r="AF117" s="246"/>
      <c r="AG117" s="246"/>
      <c r="AH117" s="246"/>
      <c r="AI117" s="246"/>
    </row>
    <row r="118" spans="21:35" ht="30" customHeight="1">
      <c r="U118" s="246"/>
      <c r="V118" s="246"/>
      <c r="W118" s="24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6"/>
    </row>
    <row r="119" spans="21:35" ht="30" customHeight="1">
      <c r="U119" s="246"/>
      <c r="V119" s="246"/>
      <c r="W119" s="246"/>
      <c r="X119" s="246"/>
      <c r="Y119" s="246"/>
      <c r="Z119" s="246"/>
      <c r="AA119" s="246"/>
      <c r="AB119" s="246"/>
      <c r="AC119" s="246"/>
      <c r="AD119" s="246"/>
      <c r="AE119" s="246"/>
      <c r="AF119" s="246"/>
      <c r="AG119" s="246"/>
      <c r="AH119" s="246"/>
      <c r="AI119" s="246"/>
    </row>
    <row r="120" spans="21:35" ht="30" customHeight="1"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46"/>
      <c r="AF120" s="246"/>
      <c r="AG120" s="246"/>
      <c r="AH120" s="246"/>
      <c r="AI120" s="246"/>
    </row>
    <row r="121" spans="21:35" ht="30" customHeight="1"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6"/>
      <c r="AH121" s="246"/>
      <c r="AI121" s="246"/>
    </row>
    <row r="122" spans="21:35" ht="30" customHeight="1"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46"/>
      <c r="AF122" s="246"/>
      <c r="AG122" s="246"/>
      <c r="AH122" s="246"/>
      <c r="AI122" s="246"/>
    </row>
    <row r="123" spans="21:35" ht="30" customHeight="1"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6"/>
      <c r="AE123" s="246"/>
      <c r="AF123" s="246"/>
      <c r="AG123" s="246"/>
      <c r="AH123" s="246"/>
      <c r="AI123" s="246"/>
    </row>
    <row r="124" spans="21:35" ht="30" customHeight="1"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6"/>
      <c r="AE124" s="246"/>
      <c r="AF124" s="246"/>
      <c r="AG124" s="246"/>
      <c r="AH124" s="246"/>
      <c r="AI124" s="246"/>
    </row>
    <row r="125" spans="21:35" ht="30" customHeight="1"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6"/>
      <c r="AE125" s="246"/>
      <c r="AF125" s="246"/>
      <c r="AG125" s="246"/>
      <c r="AH125" s="246"/>
      <c r="AI125" s="246"/>
    </row>
    <row r="126" spans="21:35" ht="30" customHeight="1"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6"/>
      <c r="AE126" s="246"/>
      <c r="AF126" s="246"/>
      <c r="AG126" s="246"/>
      <c r="AH126" s="246"/>
      <c r="AI126" s="246"/>
    </row>
    <row r="127" spans="21:35" ht="30" customHeight="1">
      <c r="U127" s="246"/>
      <c r="V127" s="246"/>
      <c r="W127" s="246"/>
      <c r="X127" s="246"/>
      <c r="Y127" s="246"/>
      <c r="Z127" s="246"/>
      <c r="AA127" s="246"/>
      <c r="AB127" s="246"/>
      <c r="AC127" s="246"/>
      <c r="AD127" s="246"/>
      <c r="AE127" s="246"/>
      <c r="AF127" s="246"/>
      <c r="AG127" s="246"/>
      <c r="AH127" s="246"/>
      <c r="AI127" s="246"/>
    </row>
    <row r="128" spans="21:35" ht="30" customHeight="1">
      <c r="U128" s="246"/>
      <c r="V128" s="246"/>
      <c r="W128" s="246"/>
      <c r="X128" s="246"/>
      <c r="Y128" s="246"/>
      <c r="Z128" s="246"/>
      <c r="AA128" s="246"/>
      <c r="AB128" s="246"/>
      <c r="AC128" s="246"/>
      <c r="AD128" s="246"/>
      <c r="AE128" s="246"/>
      <c r="AF128" s="246"/>
      <c r="AG128" s="246"/>
      <c r="AH128" s="246"/>
      <c r="AI128" s="246"/>
    </row>
    <row r="129" spans="21:35" ht="30" customHeight="1"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46"/>
      <c r="AE129" s="246"/>
      <c r="AF129" s="246"/>
      <c r="AG129" s="246"/>
      <c r="AH129" s="246"/>
      <c r="AI129" s="246"/>
    </row>
    <row r="130" spans="21:35" ht="30" customHeight="1">
      <c r="U130" s="246"/>
      <c r="V130" s="246"/>
      <c r="W130" s="246"/>
      <c r="X130" s="246"/>
      <c r="Y130" s="246"/>
      <c r="Z130" s="246"/>
      <c r="AA130" s="246"/>
      <c r="AB130" s="246"/>
      <c r="AC130" s="246"/>
      <c r="AD130" s="246"/>
      <c r="AE130" s="246"/>
      <c r="AF130" s="246"/>
      <c r="AG130" s="246"/>
      <c r="AH130" s="246"/>
      <c r="AI130" s="246"/>
    </row>
    <row r="131" spans="21:35" ht="30" customHeight="1">
      <c r="U131" s="246"/>
      <c r="V131" s="246"/>
      <c r="W131" s="246"/>
      <c r="X131" s="246"/>
      <c r="Y131" s="246"/>
      <c r="Z131" s="246"/>
      <c r="AA131" s="246"/>
      <c r="AB131" s="246"/>
      <c r="AC131" s="246"/>
      <c r="AD131" s="246"/>
      <c r="AE131" s="246"/>
      <c r="AF131" s="246"/>
      <c r="AG131" s="246"/>
      <c r="AH131" s="246"/>
      <c r="AI131" s="246"/>
    </row>
    <row r="132" spans="21:35" ht="30" customHeight="1">
      <c r="U132" s="246"/>
      <c r="V132" s="246"/>
      <c r="W132" s="246"/>
      <c r="X132" s="246"/>
      <c r="Y132" s="246"/>
      <c r="Z132" s="246"/>
      <c r="AA132" s="246"/>
      <c r="AB132" s="246"/>
      <c r="AC132" s="246"/>
      <c r="AD132" s="246"/>
      <c r="AE132" s="246"/>
      <c r="AF132" s="246"/>
      <c r="AG132" s="246"/>
      <c r="AH132" s="246"/>
      <c r="AI132" s="246"/>
    </row>
    <row r="133" spans="21:35" ht="30" customHeight="1">
      <c r="U133" s="246"/>
      <c r="V133" s="246"/>
      <c r="W133" s="246"/>
      <c r="X133" s="246"/>
      <c r="Y133" s="246"/>
      <c r="Z133" s="246"/>
      <c r="AA133" s="246"/>
      <c r="AB133" s="246"/>
      <c r="AC133" s="246"/>
      <c r="AD133" s="246"/>
      <c r="AE133" s="246"/>
      <c r="AF133" s="246"/>
      <c r="AG133" s="246"/>
      <c r="AH133" s="246"/>
      <c r="AI133" s="246"/>
    </row>
    <row r="134" spans="21:35" ht="39.950000000000003" customHeight="1">
      <c r="U134" s="246"/>
      <c r="V134" s="246"/>
      <c r="W134" s="246"/>
      <c r="X134" s="246"/>
      <c r="Y134" s="246"/>
      <c r="Z134" s="246"/>
      <c r="AA134" s="246"/>
      <c r="AB134" s="246"/>
      <c r="AC134" s="246"/>
      <c r="AD134" s="246"/>
      <c r="AE134" s="246"/>
      <c r="AF134" s="246"/>
      <c r="AG134" s="246"/>
      <c r="AH134" s="246"/>
      <c r="AI134" s="246"/>
    </row>
    <row r="135" spans="21:35" ht="39.950000000000003" customHeight="1">
      <c r="U135" s="246"/>
      <c r="V135" s="246"/>
      <c r="W135" s="246"/>
      <c r="X135" s="246"/>
      <c r="Y135" s="246"/>
      <c r="Z135" s="246"/>
      <c r="AA135" s="246"/>
      <c r="AB135" s="246"/>
      <c r="AC135" s="246"/>
      <c r="AD135" s="246"/>
      <c r="AE135" s="246"/>
      <c r="AF135" s="246"/>
      <c r="AG135" s="246"/>
      <c r="AH135" s="246"/>
      <c r="AI135" s="246"/>
    </row>
    <row r="136" spans="21:35" ht="39.950000000000003" customHeight="1">
      <c r="U136" s="246"/>
      <c r="V136" s="246"/>
      <c r="W136" s="246"/>
      <c r="X136" s="246"/>
      <c r="Y136" s="246"/>
      <c r="Z136" s="246"/>
      <c r="AA136" s="246"/>
      <c r="AB136" s="246"/>
      <c r="AC136" s="246"/>
      <c r="AD136" s="246"/>
      <c r="AE136" s="246"/>
      <c r="AF136" s="246"/>
      <c r="AG136" s="246"/>
      <c r="AH136" s="246"/>
      <c r="AI136" s="246"/>
    </row>
    <row r="137" spans="21:35" ht="39.950000000000003" customHeight="1"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</row>
    <row r="138" spans="21:35" ht="39.950000000000003" customHeight="1">
      <c r="U138" s="246"/>
      <c r="V138" s="246"/>
      <c r="W138" s="246"/>
      <c r="X138" s="246"/>
      <c r="Y138" s="246"/>
      <c r="Z138" s="246"/>
      <c r="AA138" s="246"/>
      <c r="AB138" s="246"/>
      <c r="AC138" s="246"/>
      <c r="AD138" s="246"/>
      <c r="AE138" s="246"/>
      <c r="AF138" s="246"/>
      <c r="AG138" s="246"/>
      <c r="AH138" s="246"/>
      <c r="AI138" s="246"/>
    </row>
    <row r="139" spans="21:35" ht="39.950000000000003" customHeight="1">
      <c r="U139" s="246"/>
      <c r="V139" s="246"/>
      <c r="W139" s="246"/>
      <c r="X139" s="246"/>
      <c r="Y139" s="246"/>
      <c r="Z139" s="246"/>
      <c r="AA139" s="246"/>
      <c r="AB139" s="246"/>
      <c r="AC139" s="246"/>
      <c r="AD139" s="246"/>
      <c r="AE139" s="246"/>
      <c r="AF139" s="246"/>
      <c r="AG139" s="246"/>
      <c r="AH139" s="246"/>
      <c r="AI139" s="246"/>
    </row>
    <row r="140" spans="21:35" ht="39.950000000000003" customHeight="1">
      <c r="U140" s="246"/>
      <c r="V140" s="246"/>
      <c r="W140" s="246"/>
      <c r="X140" s="246"/>
      <c r="Y140" s="246"/>
      <c r="Z140" s="246"/>
      <c r="AA140" s="246"/>
      <c r="AB140" s="246"/>
      <c r="AC140" s="246"/>
      <c r="AD140" s="246"/>
      <c r="AE140" s="246"/>
      <c r="AF140" s="246"/>
      <c r="AG140" s="246"/>
      <c r="AH140" s="246"/>
      <c r="AI140" s="246"/>
    </row>
    <row r="141" spans="21:35" ht="39.950000000000003" customHeight="1">
      <c r="U141" s="246"/>
      <c r="V141" s="246"/>
      <c r="W141" s="246"/>
      <c r="X141" s="246"/>
      <c r="Y141" s="246"/>
      <c r="Z141" s="246"/>
      <c r="AA141" s="246"/>
      <c r="AB141" s="246"/>
      <c r="AC141" s="246"/>
      <c r="AD141" s="246"/>
      <c r="AE141" s="246"/>
      <c r="AF141" s="246"/>
      <c r="AG141" s="246"/>
      <c r="AH141" s="246"/>
      <c r="AI141" s="246"/>
    </row>
    <row r="142" spans="21:35" ht="39.950000000000003" customHeight="1">
      <c r="U142" s="246"/>
      <c r="V142" s="246"/>
      <c r="W142" s="246"/>
      <c r="X142" s="246"/>
      <c r="Y142" s="246"/>
      <c r="Z142" s="246"/>
      <c r="AA142" s="246"/>
      <c r="AB142" s="246"/>
      <c r="AC142" s="246"/>
      <c r="AD142" s="246"/>
      <c r="AE142" s="246"/>
      <c r="AF142" s="246"/>
      <c r="AG142" s="246"/>
      <c r="AH142" s="246"/>
      <c r="AI142" s="246"/>
    </row>
    <row r="143" spans="21:35" ht="39.950000000000003" customHeight="1">
      <c r="U143" s="246"/>
      <c r="V143" s="246"/>
      <c r="W143" s="246"/>
      <c r="X143" s="246"/>
      <c r="Y143" s="246"/>
      <c r="Z143" s="246"/>
      <c r="AA143" s="246"/>
      <c r="AB143" s="246"/>
      <c r="AC143" s="246"/>
      <c r="AD143" s="246"/>
      <c r="AE143" s="246"/>
      <c r="AF143" s="246"/>
      <c r="AG143" s="246"/>
      <c r="AH143" s="246"/>
      <c r="AI143" s="246"/>
    </row>
    <row r="144" spans="21:35" ht="39.950000000000003" customHeight="1">
      <c r="U144" s="246"/>
      <c r="V144" s="246"/>
      <c r="W144" s="246"/>
      <c r="X144" s="246"/>
      <c r="Y144" s="246"/>
      <c r="Z144" s="246"/>
      <c r="AA144" s="246"/>
      <c r="AB144" s="246"/>
      <c r="AC144" s="246"/>
      <c r="AD144" s="246"/>
      <c r="AE144" s="246"/>
      <c r="AF144" s="246"/>
      <c r="AG144" s="246"/>
      <c r="AH144" s="246"/>
      <c r="AI144" s="246"/>
    </row>
    <row r="145" spans="21:35" ht="39.950000000000003" customHeight="1">
      <c r="U145" s="246"/>
      <c r="V145" s="246"/>
      <c r="W145" s="246"/>
      <c r="X145" s="246"/>
      <c r="Y145" s="246"/>
      <c r="Z145" s="246"/>
      <c r="AA145" s="246"/>
      <c r="AB145" s="246"/>
      <c r="AC145" s="246"/>
      <c r="AD145" s="246"/>
      <c r="AE145" s="246"/>
      <c r="AF145" s="246"/>
      <c r="AG145" s="246"/>
      <c r="AH145" s="246"/>
      <c r="AI145" s="246"/>
    </row>
    <row r="146" spans="21:35" ht="39.950000000000003" customHeight="1"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6"/>
      <c r="AE146" s="246"/>
      <c r="AF146" s="246"/>
      <c r="AG146" s="246"/>
      <c r="AH146" s="246"/>
      <c r="AI146" s="246"/>
    </row>
    <row r="147" spans="21:35" ht="39.950000000000003" customHeight="1"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6"/>
      <c r="AE147" s="246"/>
      <c r="AF147" s="246"/>
      <c r="AG147" s="246"/>
      <c r="AH147" s="246"/>
      <c r="AI147" s="246"/>
    </row>
    <row r="148" spans="21:35" ht="39.950000000000003" customHeight="1"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</row>
    <row r="149" spans="21:35" ht="39.950000000000003" customHeight="1"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6"/>
      <c r="AE149" s="246"/>
      <c r="AF149" s="246"/>
      <c r="AG149" s="246"/>
      <c r="AH149" s="246"/>
      <c r="AI149" s="246"/>
    </row>
    <row r="150" spans="21:35" ht="39.950000000000003" customHeight="1"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6"/>
      <c r="AE150" s="246"/>
      <c r="AF150" s="246"/>
      <c r="AG150" s="246"/>
      <c r="AH150" s="246"/>
      <c r="AI150" s="246"/>
    </row>
    <row r="151" spans="21:35" ht="39.950000000000003" customHeight="1">
      <c r="U151" s="246"/>
      <c r="V151" s="246"/>
      <c r="W151" s="246"/>
      <c r="X151" s="246"/>
      <c r="Y151" s="246"/>
      <c r="Z151" s="246"/>
      <c r="AA151" s="246"/>
      <c r="AB151" s="246"/>
      <c r="AC151" s="246"/>
      <c r="AD151" s="246"/>
      <c r="AE151" s="246"/>
      <c r="AF151" s="246"/>
      <c r="AG151" s="246"/>
      <c r="AH151" s="246"/>
      <c r="AI151" s="246"/>
    </row>
    <row r="152" spans="21:35" ht="39.950000000000003" customHeight="1">
      <c r="U152" s="246"/>
      <c r="V152" s="246"/>
      <c r="W152" s="246"/>
      <c r="X152" s="246"/>
      <c r="Y152" s="246"/>
      <c r="Z152" s="246"/>
      <c r="AA152" s="246"/>
      <c r="AB152" s="246"/>
      <c r="AC152" s="246"/>
      <c r="AD152" s="246"/>
      <c r="AE152" s="246"/>
      <c r="AF152" s="246"/>
      <c r="AG152" s="246"/>
      <c r="AH152" s="246"/>
      <c r="AI152" s="246"/>
    </row>
    <row r="153" spans="21:35" ht="39.950000000000003" customHeight="1"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46"/>
      <c r="AF153" s="246"/>
      <c r="AG153" s="246"/>
      <c r="AH153" s="246"/>
      <c r="AI153" s="246"/>
    </row>
    <row r="154" spans="21:35" ht="39.950000000000003" customHeight="1"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</row>
    <row r="155" spans="21:35" ht="39.950000000000003" customHeight="1">
      <c r="U155" s="246"/>
      <c r="V155" s="246"/>
      <c r="W155" s="246"/>
      <c r="X155" s="246"/>
      <c r="Y155" s="246"/>
      <c r="Z155" s="246"/>
      <c r="AA155" s="246"/>
      <c r="AB155" s="246"/>
      <c r="AC155" s="246"/>
      <c r="AD155" s="246"/>
      <c r="AE155" s="246"/>
      <c r="AF155" s="246"/>
      <c r="AG155" s="246"/>
      <c r="AH155" s="246"/>
      <c r="AI155" s="246"/>
    </row>
    <row r="156" spans="21:35" ht="39.950000000000003" customHeight="1">
      <c r="U156" s="246"/>
      <c r="V156" s="246"/>
      <c r="W156" s="246"/>
      <c r="X156" s="246"/>
      <c r="Y156" s="246"/>
      <c r="Z156" s="246"/>
      <c r="AA156" s="246"/>
      <c r="AB156" s="246"/>
      <c r="AC156" s="246"/>
      <c r="AD156" s="246"/>
      <c r="AE156" s="246"/>
      <c r="AF156" s="246"/>
      <c r="AG156" s="246"/>
      <c r="AH156" s="246"/>
      <c r="AI156" s="246"/>
    </row>
    <row r="157" spans="21:35" ht="39.950000000000003" customHeight="1">
      <c r="U157" s="246"/>
      <c r="V157" s="246"/>
      <c r="W157" s="246"/>
      <c r="X157" s="246"/>
      <c r="Y157" s="246"/>
      <c r="Z157" s="246"/>
      <c r="AA157" s="246"/>
      <c r="AB157" s="246"/>
      <c r="AC157" s="246"/>
      <c r="AD157" s="246"/>
      <c r="AE157" s="246"/>
      <c r="AF157" s="246"/>
      <c r="AG157" s="246"/>
      <c r="AH157" s="246"/>
      <c r="AI157" s="246"/>
    </row>
    <row r="158" spans="21:35" ht="39.950000000000003" customHeight="1">
      <c r="U158" s="246"/>
      <c r="V158" s="246"/>
      <c r="W158" s="246"/>
      <c r="X158" s="246"/>
      <c r="Y158" s="246"/>
      <c r="Z158" s="246"/>
      <c r="AA158" s="246"/>
      <c r="AB158" s="246"/>
      <c r="AC158" s="246"/>
      <c r="AD158" s="246"/>
      <c r="AE158" s="246"/>
      <c r="AF158" s="246"/>
      <c r="AG158" s="246"/>
      <c r="AH158" s="246"/>
      <c r="AI158" s="246"/>
    </row>
    <row r="159" spans="21:35" ht="39.950000000000003" customHeight="1">
      <c r="U159" s="246"/>
      <c r="V159" s="246"/>
      <c r="W159" s="246"/>
      <c r="X159" s="246"/>
      <c r="Y159" s="246"/>
      <c r="Z159" s="246"/>
      <c r="AA159" s="246"/>
      <c r="AB159" s="246"/>
      <c r="AC159" s="246"/>
      <c r="AD159" s="246"/>
      <c r="AE159" s="246"/>
      <c r="AF159" s="246"/>
      <c r="AG159" s="246"/>
      <c r="AH159" s="246"/>
      <c r="AI159" s="246"/>
    </row>
    <row r="160" spans="21:35" ht="39.950000000000003" customHeight="1"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</row>
    <row r="161" spans="21:35" ht="39.950000000000003" customHeight="1"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</row>
    <row r="162" spans="21:35" ht="39.950000000000003" customHeight="1">
      <c r="U162" s="246"/>
      <c r="V162" s="246"/>
      <c r="W162" s="246"/>
      <c r="X162" s="246"/>
      <c r="Y162" s="246"/>
      <c r="Z162" s="246"/>
      <c r="AA162" s="246"/>
      <c r="AB162" s="246"/>
      <c r="AC162" s="246"/>
      <c r="AD162" s="246"/>
      <c r="AE162" s="246"/>
      <c r="AF162" s="246"/>
      <c r="AG162" s="246"/>
      <c r="AH162" s="246"/>
      <c r="AI162" s="246"/>
    </row>
    <row r="163" spans="21:35" ht="39.950000000000003" customHeight="1"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</row>
    <row r="164" spans="21:35" ht="39.950000000000003" customHeight="1"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6"/>
      <c r="AF164" s="246"/>
      <c r="AG164" s="246"/>
      <c r="AH164" s="246"/>
      <c r="AI164" s="246"/>
    </row>
    <row r="165" spans="21:35" ht="39.950000000000003" customHeight="1">
      <c r="U165" s="246"/>
      <c r="V165" s="246"/>
      <c r="W165" s="246"/>
      <c r="X165" s="246"/>
      <c r="Y165" s="246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246"/>
    </row>
    <row r="166" spans="21:35" ht="39.950000000000003" customHeight="1"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</row>
    <row r="167" spans="21:35" ht="39.950000000000003" customHeight="1">
      <c r="U167" s="246"/>
      <c r="V167" s="246"/>
      <c r="W167" s="246"/>
      <c r="X167" s="246"/>
      <c r="Y167" s="246"/>
      <c r="Z167" s="246"/>
      <c r="AA167" s="246"/>
      <c r="AB167" s="246"/>
      <c r="AC167" s="246"/>
      <c r="AD167" s="246"/>
      <c r="AE167" s="246"/>
      <c r="AF167" s="246"/>
      <c r="AG167" s="246"/>
      <c r="AH167" s="246"/>
      <c r="AI167" s="246"/>
    </row>
    <row r="168" spans="21:35" ht="39.950000000000003" customHeight="1">
      <c r="U168" s="246"/>
      <c r="V168" s="246"/>
      <c r="W168" s="246"/>
      <c r="X168" s="246"/>
      <c r="Y168" s="246"/>
      <c r="Z168" s="246"/>
      <c r="AA168" s="246"/>
      <c r="AB168" s="246"/>
      <c r="AC168" s="246"/>
      <c r="AD168" s="246"/>
      <c r="AE168" s="246"/>
      <c r="AF168" s="246"/>
      <c r="AG168" s="246"/>
      <c r="AH168" s="246"/>
      <c r="AI168" s="246"/>
    </row>
    <row r="169" spans="21:35" ht="39.950000000000003" customHeight="1">
      <c r="U169" s="246"/>
      <c r="V169" s="246"/>
      <c r="W169" s="246"/>
      <c r="X169" s="246"/>
      <c r="Y169" s="246"/>
      <c r="Z169" s="246"/>
      <c r="AA169" s="246"/>
      <c r="AB169" s="246"/>
      <c r="AC169" s="246"/>
      <c r="AD169" s="246"/>
      <c r="AE169" s="246"/>
      <c r="AF169" s="246"/>
      <c r="AG169" s="246"/>
      <c r="AH169" s="246"/>
      <c r="AI169" s="246"/>
    </row>
    <row r="170" spans="21:35" ht="39.950000000000003" customHeight="1">
      <c r="U170" s="246"/>
      <c r="V170" s="246"/>
      <c r="W170" s="246"/>
      <c r="X170" s="246"/>
      <c r="Y170" s="246"/>
      <c r="Z170" s="246"/>
      <c r="AA170" s="246"/>
      <c r="AB170" s="246"/>
      <c r="AC170" s="246"/>
      <c r="AD170" s="246"/>
      <c r="AE170" s="246"/>
      <c r="AF170" s="246"/>
      <c r="AG170" s="246"/>
      <c r="AH170" s="246"/>
      <c r="AI170" s="246"/>
    </row>
    <row r="171" spans="21:35" ht="39.950000000000003" customHeight="1">
      <c r="U171" s="246"/>
      <c r="V171" s="246"/>
      <c r="W171" s="246"/>
      <c r="X171" s="246"/>
      <c r="Y171" s="246"/>
      <c r="Z171" s="246"/>
      <c r="AA171" s="246"/>
      <c r="AB171" s="246"/>
      <c r="AC171" s="246"/>
      <c r="AD171" s="246"/>
      <c r="AE171" s="246"/>
      <c r="AF171" s="246"/>
      <c r="AG171" s="246"/>
      <c r="AH171" s="246"/>
      <c r="AI171" s="246"/>
    </row>
    <row r="172" spans="21:35" ht="39.950000000000003" customHeight="1">
      <c r="U172" s="246"/>
      <c r="V172" s="246"/>
      <c r="W172" s="246"/>
      <c r="X172" s="246"/>
      <c r="Y172" s="246"/>
      <c r="Z172" s="246"/>
      <c r="AA172" s="246"/>
      <c r="AB172" s="246"/>
      <c r="AC172" s="246"/>
      <c r="AD172" s="246"/>
      <c r="AE172" s="246"/>
      <c r="AF172" s="246"/>
      <c r="AG172" s="246"/>
      <c r="AH172" s="246"/>
      <c r="AI172" s="246"/>
    </row>
    <row r="173" spans="21:35" ht="39.950000000000003" customHeight="1">
      <c r="U173" s="246"/>
      <c r="V173" s="246"/>
      <c r="W173" s="246"/>
      <c r="X173" s="246"/>
      <c r="Y173" s="246"/>
      <c r="Z173" s="246"/>
      <c r="AA173" s="246"/>
      <c r="AB173" s="246"/>
      <c r="AC173" s="246"/>
      <c r="AD173" s="246"/>
      <c r="AE173" s="246"/>
      <c r="AF173" s="246"/>
      <c r="AG173" s="246"/>
      <c r="AH173" s="246"/>
      <c r="AI173" s="246"/>
    </row>
    <row r="174" spans="21:35" ht="39.950000000000003" customHeight="1">
      <c r="U174" s="246"/>
      <c r="V174" s="246"/>
      <c r="W174" s="246"/>
      <c r="X174" s="246"/>
      <c r="Y174" s="246"/>
      <c r="Z174" s="246"/>
      <c r="AA174" s="246"/>
      <c r="AB174" s="246"/>
      <c r="AC174" s="246"/>
      <c r="AD174" s="246"/>
      <c r="AE174" s="246"/>
      <c r="AF174" s="246"/>
      <c r="AG174" s="246"/>
      <c r="AH174" s="246"/>
      <c r="AI174" s="246"/>
    </row>
    <row r="175" spans="21:35" ht="39.950000000000003" customHeight="1">
      <c r="U175" s="246"/>
      <c r="V175" s="246"/>
      <c r="W175" s="246"/>
      <c r="X175" s="246"/>
      <c r="Y175" s="246"/>
      <c r="Z175" s="246"/>
      <c r="AA175" s="246"/>
      <c r="AB175" s="246"/>
      <c r="AC175" s="246"/>
      <c r="AD175" s="246"/>
      <c r="AE175" s="246"/>
      <c r="AF175" s="246"/>
      <c r="AG175" s="246"/>
      <c r="AH175" s="246"/>
      <c r="AI175" s="246"/>
    </row>
    <row r="176" spans="21:35" ht="39.950000000000003" customHeight="1">
      <c r="U176" s="246"/>
      <c r="V176" s="246"/>
      <c r="W176" s="246"/>
      <c r="X176" s="246"/>
      <c r="Y176" s="246"/>
      <c r="Z176" s="246"/>
      <c r="AA176" s="246"/>
      <c r="AB176" s="246"/>
      <c r="AC176" s="246"/>
      <c r="AD176" s="246"/>
      <c r="AE176" s="246"/>
      <c r="AF176" s="246"/>
      <c r="AG176" s="246"/>
      <c r="AH176" s="246"/>
      <c r="AI176" s="246"/>
    </row>
    <row r="177" spans="21:35" ht="39.950000000000003" customHeight="1">
      <c r="U177" s="246"/>
      <c r="V177" s="246"/>
      <c r="W177" s="246"/>
      <c r="X177" s="246"/>
      <c r="Y177" s="246"/>
      <c r="Z177" s="246"/>
      <c r="AA177" s="246"/>
      <c r="AB177" s="246"/>
      <c r="AC177" s="246"/>
      <c r="AD177" s="246"/>
      <c r="AE177" s="246"/>
      <c r="AF177" s="246"/>
      <c r="AG177" s="246"/>
      <c r="AH177" s="246"/>
      <c r="AI177" s="246"/>
    </row>
    <row r="178" spans="21:35" ht="39.950000000000003" customHeight="1">
      <c r="U178" s="246"/>
      <c r="V178" s="246"/>
      <c r="W178" s="246"/>
      <c r="X178" s="246"/>
      <c r="Y178" s="246"/>
      <c r="Z178" s="246"/>
      <c r="AA178" s="246"/>
      <c r="AB178" s="246"/>
      <c r="AC178" s="246"/>
      <c r="AD178" s="246"/>
      <c r="AE178" s="246"/>
      <c r="AF178" s="246"/>
      <c r="AG178" s="246"/>
      <c r="AH178" s="246"/>
      <c r="AI178" s="246"/>
    </row>
    <row r="179" spans="21:35" ht="39.950000000000003" customHeight="1">
      <c r="U179" s="246"/>
      <c r="V179" s="246"/>
      <c r="W179" s="246"/>
      <c r="X179" s="246"/>
      <c r="Y179" s="246"/>
      <c r="Z179" s="246"/>
      <c r="AA179" s="246"/>
      <c r="AB179" s="246"/>
      <c r="AC179" s="246"/>
      <c r="AD179" s="246"/>
      <c r="AE179" s="246"/>
      <c r="AF179" s="246"/>
      <c r="AG179" s="246"/>
      <c r="AH179" s="246"/>
      <c r="AI179" s="246"/>
    </row>
    <row r="180" spans="21:35" ht="39.950000000000003" customHeight="1">
      <c r="U180" s="246"/>
      <c r="V180" s="246"/>
      <c r="W180" s="246"/>
      <c r="X180" s="246"/>
      <c r="Y180" s="246"/>
      <c r="Z180" s="246"/>
      <c r="AA180" s="246"/>
      <c r="AB180" s="246"/>
      <c r="AC180" s="246"/>
      <c r="AD180" s="246"/>
      <c r="AE180" s="246"/>
      <c r="AF180" s="246"/>
      <c r="AG180" s="246"/>
      <c r="AH180" s="246"/>
      <c r="AI180" s="246"/>
    </row>
    <row r="181" spans="21:35" ht="39.950000000000003" customHeight="1">
      <c r="U181" s="246"/>
      <c r="V181" s="246"/>
      <c r="W181" s="246"/>
      <c r="X181" s="246"/>
      <c r="Y181" s="246"/>
      <c r="Z181" s="246"/>
      <c r="AA181" s="246"/>
      <c r="AB181" s="246"/>
      <c r="AC181" s="246"/>
      <c r="AD181" s="246"/>
      <c r="AE181" s="246"/>
      <c r="AF181" s="246"/>
      <c r="AG181" s="246"/>
      <c r="AH181" s="246"/>
      <c r="AI181" s="246"/>
    </row>
    <row r="182" spans="21:35" ht="39.950000000000003" customHeight="1">
      <c r="U182" s="246"/>
      <c r="V182" s="246"/>
      <c r="W182" s="246"/>
      <c r="X182" s="246"/>
      <c r="Y182" s="246"/>
      <c r="Z182" s="246"/>
      <c r="AA182" s="246"/>
      <c r="AB182" s="246"/>
      <c r="AC182" s="246"/>
      <c r="AD182" s="246"/>
      <c r="AE182" s="246"/>
      <c r="AF182" s="246"/>
      <c r="AG182" s="246"/>
      <c r="AH182" s="246"/>
      <c r="AI182" s="246"/>
    </row>
    <row r="183" spans="21:35" ht="39.950000000000003" customHeight="1">
      <c r="U183" s="246"/>
      <c r="V183" s="246"/>
      <c r="W183" s="246"/>
      <c r="X183" s="246"/>
      <c r="Y183" s="246"/>
      <c r="Z183" s="246"/>
      <c r="AA183" s="246"/>
      <c r="AB183" s="246"/>
      <c r="AC183" s="246"/>
      <c r="AD183" s="246"/>
      <c r="AE183" s="246"/>
      <c r="AF183" s="246"/>
      <c r="AG183" s="246"/>
      <c r="AH183" s="246"/>
      <c r="AI183" s="246"/>
    </row>
    <row r="184" spans="21:35" ht="39.950000000000003" customHeight="1">
      <c r="U184" s="246"/>
      <c r="V184" s="246"/>
      <c r="W184" s="246"/>
      <c r="X184" s="246"/>
      <c r="Y184" s="246"/>
      <c r="Z184" s="246"/>
      <c r="AA184" s="246"/>
      <c r="AB184" s="246"/>
      <c r="AC184" s="246"/>
      <c r="AD184" s="246"/>
      <c r="AE184" s="246"/>
      <c r="AF184" s="246"/>
      <c r="AG184" s="246"/>
      <c r="AH184" s="246"/>
      <c r="AI184" s="246"/>
    </row>
    <row r="185" spans="21:35" ht="39.950000000000003" customHeight="1">
      <c r="U185" s="246"/>
      <c r="V185" s="246"/>
      <c r="W185" s="246"/>
      <c r="X185" s="246"/>
      <c r="Y185" s="246"/>
      <c r="Z185" s="246"/>
      <c r="AA185" s="246"/>
      <c r="AB185" s="246"/>
      <c r="AC185" s="246"/>
      <c r="AD185" s="246"/>
      <c r="AE185" s="246"/>
      <c r="AF185" s="246"/>
      <c r="AG185" s="246"/>
      <c r="AH185" s="246"/>
      <c r="AI185" s="246"/>
    </row>
    <row r="186" spans="21:35" ht="39.950000000000003" customHeight="1">
      <c r="U186" s="246"/>
      <c r="V186" s="246"/>
      <c r="W186" s="246"/>
      <c r="X186" s="246"/>
      <c r="Y186" s="246"/>
      <c r="Z186" s="246"/>
      <c r="AA186" s="246"/>
      <c r="AB186" s="246"/>
      <c r="AC186" s="246"/>
      <c r="AD186" s="246"/>
      <c r="AE186" s="246"/>
      <c r="AF186" s="246"/>
      <c r="AG186" s="246"/>
      <c r="AH186" s="246"/>
      <c r="AI186" s="246"/>
    </row>
    <row r="187" spans="21:35" ht="39.950000000000003" customHeight="1">
      <c r="U187" s="246"/>
      <c r="V187" s="246"/>
      <c r="W187" s="246"/>
      <c r="X187" s="246"/>
      <c r="Y187" s="246"/>
      <c r="Z187" s="246"/>
      <c r="AA187" s="246"/>
      <c r="AB187" s="246"/>
      <c r="AC187" s="246"/>
      <c r="AD187" s="246"/>
      <c r="AE187" s="246"/>
      <c r="AF187" s="246"/>
      <c r="AG187" s="246"/>
      <c r="AH187" s="246"/>
      <c r="AI187" s="246"/>
    </row>
    <row r="188" spans="21:35" ht="39.950000000000003" customHeight="1">
      <c r="U188" s="246"/>
      <c r="V188" s="246"/>
      <c r="W188" s="246"/>
      <c r="X188" s="246"/>
      <c r="Y188" s="246"/>
      <c r="Z188" s="246"/>
      <c r="AA188" s="246"/>
      <c r="AB188" s="246"/>
      <c r="AC188" s="246"/>
      <c r="AD188" s="246"/>
      <c r="AE188" s="246"/>
      <c r="AF188" s="246"/>
      <c r="AG188" s="246"/>
      <c r="AH188" s="246"/>
      <c r="AI188" s="246"/>
    </row>
    <row r="189" spans="21:35" ht="39.950000000000003" customHeight="1">
      <c r="U189" s="246"/>
      <c r="V189" s="246"/>
      <c r="W189" s="246"/>
      <c r="X189" s="246"/>
      <c r="Y189" s="246"/>
      <c r="Z189" s="246"/>
      <c r="AA189" s="246"/>
      <c r="AB189" s="246"/>
      <c r="AC189" s="246"/>
      <c r="AD189" s="246"/>
      <c r="AE189" s="246"/>
      <c r="AF189" s="246"/>
      <c r="AG189" s="246"/>
      <c r="AH189" s="246"/>
      <c r="AI189" s="246"/>
    </row>
    <row r="190" spans="21:35" ht="39.950000000000003" customHeight="1">
      <c r="U190" s="246"/>
      <c r="V190" s="246"/>
      <c r="W190" s="246"/>
      <c r="X190" s="246"/>
      <c r="Y190" s="246"/>
      <c r="Z190" s="246"/>
      <c r="AA190" s="246"/>
      <c r="AB190" s="246"/>
      <c r="AC190" s="246"/>
      <c r="AD190" s="246"/>
      <c r="AE190" s="246"/>
      <c r="AF190" s="246"/>
      <c r="AG190" s="246"/>
      <c r="AH190" s="246"/>
      <c r="AI190" s="246"/>
    </row>
    <row r="191" spans="21:35" ht="39.950000000000003" customHeight="1">
      <c r="U191" s="246"/>
      <c r="V191" s="246"/>
      <c r="W191" s="246"/>
      <c r="X191" s="246"/>
      <c r="Y191" s="246"/>
      <c r="Z191" s="246"/>
      <c r="AA191" s="246"/>
      <c r="AB191" s="246"/>
      <c r="AC191" s="246"/>
      <c r="AD191" s="246"/>
      <c r="AE191" s="246"/>
      <c r="AF191" s="246"/>
      <c r="AG191" s="246"/>
      <c r="AH191" s="246"/>
      <c r="AI191" s="246"/>
    </row>
    <row r="192" spans="21:35" ht="39.950000000000003" customHeight="1">
      <c r="U192" s="246"/>
      <c r="V192" s="246"/>
      <c r="W192" s="246"/>
      <c r="X192" s="246"/>
      <c r="Y192" s="246"/>
      <c r="Z192" s="246"/>
      <c r="AA192" s="246"/>
      <c r="AB192" s="246"/>
      <c r="AC192" s="246"/>
      <c r="AD192" s="246"/>
      <c r="AE192" s="246"/>
      <c r="AF192" s="246"/>
      <c r="AG192" s="246"/>
      <c r="AH192" s="246"/>
      <c r="AI192" s="246"/>
    </row>
    <row r="193" spans="21:35" ht="39.950000000000003" customHeight="1">
      <c r="U193" s="246"/>
      <c r="V193" s="246"/>
      <c r="W193" s="246"/>
      <c r="X193" s="246"/>
      <c r="Y193" s="246"/>
      <c r="Z193" s="246"/>
      <c r="AA193" s="246"/>
      <c r="AB193" s="246"/>
      <c r="AC193" s="246"/>
      <c r="AD193" s="246"/>
      <c r="AE193" s="246"/>
      <c r="AF193" s="246"/>
      <c r="AG193" s="246"/>
      <c r="AH193" s="246"/>
      <c r="AI193" s="246"/>
    </row>
    <row r="194" spans="21:35" ht="39.950000000000003" customHeight="1">
      <c r="U194" s="246"/>
      <c r="V194" s="246"/>
      <c r="W194" s="246"/>
      <c r="X194" s="246"/>
      <c r="Y194" s="246"/>
      <c r="Z194" s="246"/>
      <c r="AA194" s="246"/>
      <c r="AB194" s="246"/>
      <c r="AC194" s="246"/>
      <c r="AD194" s="246"/>
      <c r="AE194" s="246"/>
      <c r="AF194" s="246"/>
      <c r="AG194" s="246"/>
      <c r="AH194" s="246"/>
      <c r="AI194" s="246"/>
    </row>
    <row r="195" spans="21:35" ht="39.950000000000003" customHeight="1">
      <c r="U195" s="246"/>
      <c r="V195" s="246"/>
      <c r="W195" s="246"/>
      <c r="X195" s="246"/>
      <c r="Y195" s="246"/>
      <c r="Z195" s="246"/>
      <c r="AA195" s="246"/>
      <c r="AB195" s="246"/>
      <c r="AC195" s="246"/>
      <c r="AD195" s="246"/>
      <c r="AE195" s="246"/>
      <c r="AF195" s="246"/>
      <c r="AG195" s="246"/>
      <c r="AH195" s="246"/>
      <c r="AI195" s="246"/>
    </row>
    <row r="196" spans="21:35" ht="39.950000000000003" customHeight="1">
      <c r="U196" s="246"/>
      <c r="V196" s="246"/>
      <c r="W196" s="246"/>
      <c r="X196" s="246"/>
      <c r="Y196" s="246"/>
      <c r="Z196" s="246"/>
      <c r="AA196" s="246"/>
      <c r="AB196" s="246"/>
      <c r="AC196" s="246"/>
      <c r="AD196" s="246"/>
      <c r="AE196" s="246"/>
      <c r="AF196" s="246"/>
      <c r="AG196" s="246"/>
      <c r="AH196" s="246"/>
      <c r="AI196" s="246"/>
    </row>
    <row r="197" spans="21:35" ht="39.950000000000003" customHeight="1">
      <c r="U197" s="246"/>
      <c r="V197" s="246"/>
      <c r="W197" s="246"/>
      <c r="X197" s="246"/>
      <c r="Y197" s="246"/>
      <c r="Z197" s="246"/>
      <c r="AA197" s="246"/>
      <c r="AB197" s="246"/>
      <c r="AC197" s="246"/>
      <c r="AD197" s="246"/>
      <c r="AE197" s="246"/>
      <c r="AF197" s="246"/>
      <c r="AG197" s="246"/>
      <c r="AH197" s="246"/>
      <c r="AI197" s="246"/>
    </row>
    <row r="198" spans="21:35" ht="39.950000000000003" customHeight="1">
      <c r="U198" s="246"/>
      <c r="V198" s="246"/>
      <c r="W198" s="246"/>
      <c r="X198" s="246"/>
      <c r="Y198" s="246"/>
      <c r="Z198" s="246"/>
      <c r="AA198" s="246"/>
      <c r="AB198" s="246"/>
      <c r="AC198" s="246"/>
      <c r="AD198" s="246"/>
      <c r="AE198" s="246"/>
      <c r="AF198" s="246"/>
      <c r="AG198" s="246"/>
      <c r="AH198" s="246"/>
      <c r="AI198" s="246"/>
    </row>
    <row r="199" spans="21:35" ht="39.950000000000003" customHeight="1">
      <c r="U199" s="246"/>
      <c r="V199" s="246"/>
      <c r="W199" s="246"/>
      <c r="X199" s="246"/>
      <c r="Y199" s="246"/>
      <c r="Z199" s="246"/>
      <c r="AA199" s="246"/>
      <c r="AB199" s="246"/>
      <c r="AC199" s="246"/>
      <c r="AD199" s="246"/>
      <c r="AE199" s="246"/>
      <c r="AF199" s="246"/>
      <c r="AG199" s="246"/>
      <c r="AH199" s="246"/>
      <c r="AI199" s="246"/>
    </row>
    <row r="200" spans="21:35" ht="39.950000000000003" customHeight="1">
      <c r="U200" s="246"/>
      <c r="V200" s="246"/>
      <c r="W200" s="246"/>
      <c r="X200" s="246"/>
      <c r="Y200" s="246"/>
      <c r="Z200" s="246"/>
      <c r="AA200" s="246"/>
      <c r="AB200" s="246"/>
      <c r="AC200" s="246"/>
      <c r="AD200" s="246"/>
      <c r="AE200" s="246"/>
      <c r="AF200" s="246"/>
      <c r="AG200" s="246"/>
      <c r="AH200" s="246"/>
      <c r="AI200" s="246"/>
    </row>
    <row r="201" spans="21:35" ht="39.950000000000003" customHeight="1">
      <c r="U201" s="246"/>
      <c r="V201" s="246"/>
      <c r="W201" s="246"/>
      <c r="X201" s="246"/>
      <c r="Y201" s="246"/>
      <c r="Z201" s="246"/>
      <c r="AA201" s="246"/>
      <c r="AB201" s="246"/>
      <c r="AC201" s="246"/>
      <c r="AD201" s="246"/>
      <c r="AE201" s="246"/>
      <c r="AF201" s="246"/>
      <c r="AG201" s="246"/>
      <c r="AH201" s="246"/>
      <c r="AI201" s="246"/>
    </row>
    <row r="202" spans="21:35" ht="39.950000000000003" customHeight="1">
      <c r="U202" s="246"/>
      <c r="V202" s="246"/>
      <c r="W202" s="246"/>
      <c r="X202" s="246"/>
      <c r="Y202" s="246"/>
      <c r="Z202" s="246"/>
      <c r="AA202" s="246"/>
      <c r="AB202" s="246"/>
      <c r="AC202" s="246"/>
      <c r="AD202" s="246"/>
      <c r="AE202" s="246"/>
      <c r="AF202" s="246"/>
      <c r="AG202" s="246"/>
      <c r="AH202" s="246"/>
      <c r="AI202" s="246"/>
    </row>
    <row r="203" spans="21:35" ht="39.950000000000003" customHeight="1">
      <c r="U203" s="246"/>
      <c r="V203" s="246"/>
      <c r="W203" s="246"/>
      <c r="X203" s="246"/>
      <c r="Y203" s="246"/>
      <c r="Z203" s="246"/>
      <c r="AA203" s="246"/>
      <c r="AB203" s="246"/>
      <c r="AC203" s="246"/>
      <c r="AD203" s="246"/>
      <c r="AE203" s="246"/>
      <c r="AF203" s="246"/>
      <c r="AG203" s="246"/>
      <c r="AH203" s="246"/>
      <c r="AI203" s="246"/>
    </row>
    <row r="204" spans="21:35" ht="39.950000000000003" customHeight="1">
      <c r="U204" s="246"/>
      <c r="V204" s="246"/>
      <c r="W204" s="246"/>
      <c r="X204" s="246"/>
      <c r="Y204" s="246"/>
      <c r="Z204" s="246"/>
      <c r="AA204" s="246"/>
      <c r="AB204" s="246"/>
      <c r="AC204" s="246"/>
      <c r="AD204" s="246"/>
      <c r="AE204" s="246"/>
      <c r="AF204" s="246"/>
      <c r="AG204" s="246"/>
      <c r="AH204" s="246"/>
      <c r="AI204" s="246"/>
    </row>
    <row r="205" spans="21:35" ht="39.950000000000003" customHeight="1">
      <c r="U205" s="246"/>
      <c r="V205" s="246"/>
      <c r="W205" s="246"/>
      <c r="X205" s="246"/>
      <c r="Y205" s="246"/>
      <c r="Z205" s="246"/>
      <c r="AA205" s="246"/>
      <c r="AB205" s="246"/>
      <c r="AC205" s="246"/>
      <c r="AD205" s="246"/>
      <c r="AE205" s="246"/>
      <c r="AF205" s="246"/>
      <c r="AG205" s="246"/>
      <c r="AH205" s="246"/>
      <c r="AI205" s="246"/>
    </row>
    <row r="206" spans="21:35" ht="39.950000000000003" customHeight="1">
      <c r="U206" s="246"/>
      <c r="V206" s="246"/>
      <c r="W206" s="246"/>
      <c r="X206" s="246"/>
      <c r="Y206" s="246"/>
      <c r="Z206" s="246"/>
      <c r="AA206" s="246"/>
      <c r="AB206" s="246"/>
      <c r="AC206" s="246"/>
      <c r="AD206" s="246"/>
      <c r="AE206" s="246"/>
      <c r="AF206" s="246"/>
      <c r="AG206" s="246"/>
      <c r="AH206" s="246"/>
      <c r="AI206" s="246"/>
    </row>
    <row r="207" spans="21:35" ht="39.950000000000003" customHeight="1">
      <c r="U207" s="246"/>
      <c r="V207" s="246"/>
      <c r="W207" s="246"/>
      <c r="X207" s="246"/>
      <c r="Y207" s="246"/>
      <c r="Z207" s="246"/>
      <c r="AA207" s="246"/>
      <c r="AB207" s="246"/>
      <c r="AC207" s="246"/>
      <c r="AD207" s="246"/>
      <c r="AE207" s="246"/>
      <c r="AF207" s="246"/>
      <c r="AG207" s="246"/>
      <c r="AH207" s="246"/>
      <c r="AI207" s="246"/>
    </row>
    <row r="208" spans="21:35" ht="39.950000000000003" customHeight="1">
      <c r="U208" s="246"/>
      <c r="V208" s="246"/>
      <c r="W208" s="246"/>
      <c r="X208" s="246"/>
      <c r="Y208" s="246"/>
      <c r="Z208" s="246"/>
      <c r="AA208" s="246"/>
      <c r="AB208" s="246"/>
      <c r="AC208" s="246"/>
      <c r="AD208" s="246"/>
      <c r="AE208" s="246"/>
      <c r="AF208" s="246"/>
      <c r="AG208" s="246"/>
      <c r="AH208" s="246"/>
      <c r="AI208" s="246"/>
    </row>
    <row r="209" spans="21:35" ht="39.950000000000003" customHeight="1">
      <c r="U209" s="246"/>
      <c r="V209" s="246"/>
      <c r="W209" s="246"/>
      <c r="X209" s="246"/>
      <c r="Y209" s="246"/>
      <c r="Z209" s="246"/>
      <c r="AA209" s="246"/>
      <c r="AB209" s="246"/>
      <c r="AC209" s="246"/>
      <c r="AD209" s="246"/>
      <c r="AE209" s="246"/>
      <c r="AF209" s="246"/>
      <c r="AG209" s="246"/>
      <c r="AH209" s="246"/>
      <c r="AI209" s="246"/>
    </row>
    <row r="210" spans="21:35" ht="39.950000000000003" customHeight="1">
      <c r="U210" s="246"/>
      <c r="V210" s="246"/>
      <c r="W210" s="246"/>
      <c r="X210" s="246"/>
      <c r="Y210" s="246"/>
      <c r="Z210" s="246"/>
      <c r="AA210" s="246"/>
      <c r="AB210" s="246"/>
      <c r="AC210" s="246"/>
      <c r="AD210" s="246"/>
      <c r="AE210" s="246"/>
      <c r="AF210" s="246"/>
      <c r="AG210" s="246"/>
      <c r="AH210" s="246"/>
      <c r="AI210" s="246"/>
    </row>
    <row r="211" spans="21:35" ht="39.950000000000003" customHeight="1">
      <c r="U211" s="246"/>
      <c r="V211" s="246"/>
      <c r="W211" s="246"/>
      <c r="X211" s="246"/>
      <c r="Y211" s="246"/>
      <c r="Z211" s="246"/>
      <c r="AA211" s="246"/>
      <c r="AB211" s="246"/>
      <c r="AC211" s="246"/>
      <c r="AD211" s="246"/>
      <c r="AE211" s="246"/>
      <c r="AF211" s="246"/>
      <c r="AG211" s="246"/>
      <c r="AH211" s="246"/>
      <c r="AI211" s="246"/>
    </row>
    <row r="212" spans="21:35" ht="39.950000000000003" customHeight="1">
      <c r="U212" s="246"/>
      <c r="V212" s="246"/>
      <c r="W212" s="246"/>
      <c r="X212" s="246"/>
      <c r="Y212" s="246"/>
      <c r="Z212" s="246"/>
      <c r="AA212" s="246"/>
      <c r="AB212" s="246"/>
      <c r="AC212" s="246"/>
      <c r="AD212" s="246"/>
      <c r="AE212" s="246"/>
      <c r="AF212" s="246"/>
      <c r="AG212" s="246"/>
      <c r="AH212" s="246"/>
      <c r="AI212" s="246"/>
    </row>
    <row r="213" spans="21:35" ht="39.950000000000003" customHeight="1">
      <c r="U213" s="246"/>
      <c r="V213" s="246"/>
      <c r="W213" s="246"/>
      <c r="X213" s="246"/>
      <c r="Y213" s="246"/>
      <c r="Z213" s="246"/>
      <c r="AA213" s="246"/>
      <c r="AB213" s="246"/>
      <c r="AC213" s="246"/>
      <c r="AD213" s="246"/>
      <c r="AE213" s="246"/>
      <c r="AF213" s="246"/>
      <c r="AG213" s="246"/>
      <c r="AH213" s="246"/>
      <c r="AI213" s="246"/>
    </row>
    <row r="214" spans="21:35" ht="39.950000000000003" customHeight="1">
      <c r="U214" s="246"/>
      <c r="V214" s="246"/>
      <c r="W214" s="246"/>
      <c r="X214" s="246"/>
      <c r="Y214" s="246"/>
      <c r="Z214" s="246"/>
      <c r="AA214" s="246"/>
      <c r="AB214" s="246"/>
      <c r="AC214" s="246"/>
      <c r="AD214" s="246"/>
      <c r="AE214" s="246"/>
      <c r="AF214" s="246"/>
      <c r="AG214" s="246"/>
      <c r="AH214" s="246"/>
      <c r="AI214" s="246"/>
    </row>
    <row r="215" spans="21:35" ht="39.950000000000003" customHeight="1">
      <c r="U215" s="246"/>
      <c r="V215" s="246"/>
      <c r="W215" s="246"/>
      <c r="X215" s="246"/>
      <c r="Y215" s="246"/>
      <c r="Z215" s="246"/>
      <c r="AA215" s="246"/>
      <c r="AB215" s="246"/>
      <c r="AC215" s="246"/>
      <c r="AD215" s="246"/>
      <c r="AE215" s="246"/>
      <c r="AF215" s="246"/>
      <c r="AG215" s="246"/>
      <c r="AH215" s="246"/>
      <c r="AI215" s="246"/>
    </row>
    <row r="216" spans="21:35" ht="39.950000000000003" customHeight="1">
      <c r="U216" s="246"/>
      <c r="V216" s="246"/>
      <c r="W216" s="246"/>
      <c r="X216" s="246"/>
      <c r="Y216" s="246"/>
      <c r="Z216" s="246"/>
      <c r="AA216" s="246"/>
      <c r="AB216" s="246"/>
      <c r="AC216" s="246"/>
      <c r="AD216" s="246"/>
      <c r="AE216" s="246"/>
      <c r="AF216" s="246"/>
      <c r="AG216" s="246"/>
      <c r="AH216" s="246"/>
      <c r="AI216" s="246"/>
    </row>
    <row r="217" spans="21:35" ht="39.950000000000003" customHeight="1">
      <c r="U217" s="246"/>
      <c r="V217" s="246"/>
      <c r="W217" s="246"/>
      <c r="X217" s="246"/>
      <c r="Y217" s="246"/>
      <c r="Z217" s="246"/>
      <c r="AA217" s="246"/>
      <c r="AB217" s="246"/>
      <c r="AC217" s="246"/>
      <c r="AD217" s="246"/>
      <c r="AE217" s="246"/>
      <c r="AF217" s="246"/>
      <c r="AG217" s="246"/>
      <c r="AH217" s="246"/>
      <c r="AI217" s="246"/>
    </row>
    <row r="218" spans="21:35" ht="39.950000000000003" customHeight="1">
      <c r="U218" s="246"/>
      <c r="V218" s="246"/>
      <c r="W218" s="246"/>
      <c r="X218" s="246"/>
      <c r="Y218" s="246"/>
      <c r="Z218" s="246"/>
      <c r="AA218" s="246"/>
      <c r="AB218" s="246"/>
      <c r="AC218" s="246"/>
      <c r="AD218" s="246"/>
      <c r="AE218" s="246"/>
      <c r="AF218" s="246"/>
      <c r="AG218" s="246"/>
      <c r="AH218" s="246"/>
      <c r="AI218" s="246"/>
    </row>
    <row r="219" spans="21:35" ht="39.950000000000003" customHeight="1">
      <c r="U219" s="246"/>
      <c r="V219" s="246"/>
      <c r="W219" s="246"/>
      <c r="X219" s="246"/>
      <c r="Y219" s="246"/>
      <c r="Z219" s="246"/>
      <c r="AA219" s="246"/>
      <c r="AB219" s="246"/>
      <c r="AC219" s="246"/>
      <c r="AD219" s="246"/>
      <c r="AE219" s="246"/>
      <c r="AF219" s="246"/>
      <c r="AG219" s="246"/>
      <c r="AH219" s="246"/>
      <c r="AI219" s="246"/>
    </row>
    <row r="220" spans="21:35" ht="39.950000000000003" customHeight="1">
      <c r="U220" s="246"/>
      <c r="V220" s="246"/>
      <c r="W220" s="246"/>
      <c r="X220" s="246"/>
      <c r="Y220" s="246"/>
      <c r="Z220" s="246"/>
      <c r="AA220" s="246"/>
      <c r="AB220" s="246"/>
      <c r="AC220" s="246"/>
      <c r="AD220" s="246"/>
      <c r="AE220" s="246"/>
      <c r="AF220" s="246"/>
      <c r="AG220" s="246"/>
      <c r="AH220" s="246"/>
      <c r="AI220" s="246"/>
    </row>
    <row r="221" spans="21:35" ht="39.950000000000003" customHeight="1">
      <c r="U221" s="246"/>
      <c r="V221" s="246"/>
      <c r="W221" s="246"/>
      <c r="X221" s="246"/>
      <c r="Y221" s="246"/>
      <c r="Z221" s="246"/>
      <c r="AA221" s="246"/>
      <c r="AB221" s="246"/>
      <c r="AC221" s="246"/>
      <c r="AD221" s="246"/>
      <c r="AE221" s="246"/>
      <c r="AF221" s="246"/>
      <c r="AG221" s="246"/>
      <c r="AH221" s="246"/>
      <c r="AI221" s="246"/>
    </row>
    <row r="222" spans="21:35" ht="39.950000000000003" customHeight="1">
      <c r="U222" s="246"/>
      <c r="V222" s="246"/>
      <c r="W222" s="246"/>
      <c r="X222" s="246"/>
      <c r="Y222" s="246"/>
      <c r="Z222" s="246"/>
      <c r="AA222" s="246"/>
      <c r="AB222" s="246"/>
      <c r="AC222" s="246"/>
      <c r="AD222" s="246"/>
      <c r="AE222" s="246"/>
      <c r="AF222" s="246"/>
      <c r="AG222" s="246"/>
      <c r="AH222" s="246"/>
      <c r="AI222" s="246"/>
    </row>
    <row r="223" spans="21:35" ht="39.950000000000003" customHeight="1">
      <c r="U223" s="246"/>
      <c r="V223" s="246"/>
      <c r="W223" s="246"/>
      <c r="X223" s="246"/>
      <c r="Y223" s="246"/>
      <c r="Z223" s="246"/>
      <c r="AA223" s="246"/>
      <c r="AB223" s="246"/>
      <c r="AC223" s="246"/>
      <c r="AD223" s="246"/>
      <c r="AE223" s="246"/>
      <c r="AF223" s="246"/>
      <c r="AG223" s="246"/>
      <c r="AH223" s="246"/>
      <c r="AI223" s="246"/>
    </row>
    <row r="224" spans="21:35" ht="39.950000000000003" customHeight="1">
      <c r="U224" s="246"/>
      <c r="V224" s="246"/>
      <c r="W224" s="246"/>
      <c r="X224" s="246"/>
      <c r="Y224" s="246"/>
      <c r="Z224" s="246"/>
      <c r="AA224" s="246"/>
      <c r="AB224" s="246"/>
      <c r="AC224" s="246"/>
      <c r="AD224" s="246"/>
      <c r="AE224" s="246"/>
      <c r="AF224" s="246"/>
      <c r="AG224" s="246"/>
      <c r="AH224" s="246"/>
      <c r="AI224" s="246"/>
    </row>
    <row r="225" spans="21:35" ht="39.950000000000003" customHeight="1">
      <c r="U225" s="246"/>
      <c r="V225" s="246"/>
      <c r="W225" s="246"/>
      <c r="X225" s="246"/>
      <c r="Y225" s="246"/>
      <c r="Z225" s="246"/>
      <c r="AA225" s="246"/>
      <c r="AB225" s="246"/>
      <c r="AC225" s="246"/>
      <c r="AD225" s="246"/>
      <c r="AE225" s="246"/>
      <c r="AF225" s="246"/>
      <c r="AG225" s="246"/>
      <c r="AH225" s="246"/>
      <c r="AI225" s="246"/>
    </row>
    <row r="226" spans="21:35" ht="39.950000000000003" customHeight="1">
      <c r="U226" s="246"/>
      <c r="V226" s="246"/>
      <c r="W226" s="246"/>
      <c r="X226" s="246"/>
      <c r="Y226" s="246"/>
      <c r="Z226" s="246"/>
      <c r="AA226" s="246"/>
      <c r="AB226" s="246"/>
      <c r="AC226" s="246"/>
      <c r="AD226" s="246"/>
      <c r="AE226" s="246"/>
      <c r="AF226" s="246"/>
      <c r="AG226" s="246"/>
      <c r="AH226" s="246"/>
      <c r="AI226" s="246"/>
    </row>
    <row r="227" spans="21:35" ht="39.950000000000003" customHeight="1">
      <c r="U227" s="246"/>
      <c r="V227" s="246"/>
      <c r="W227" s="246"/>
      <c r="X227" s="246"/>
      <c r="Y227" s="246"/>
      <c r="Z227" s="246"/>
      <c r="AA227" s="246"/>
      <c r="AB227" s="246"/>
      <c r="AC227" s="246"/>
      <c r="AD227" s="246"/>
      <c r="AE227" s="246"/>
      <c r="AF227" s="246"/>
      <c r="AG227" s="246"/>
      <c r="AH227" s="246"/>
      <c r="AI227" s="246"/>
    </row>
    <row r="228" spans="21:35" ht="39.950000000000003" customHeight="1">
      <c r="U228" s="246"/>
      <c r="V228" s="246"/>
      <c r="W228" s="246"/>
      <c r="X228" s="246"/>
      <c r="Y228" s="246"/>
      <c r="Z228" s="246"/>
      <c r="AA228" s="246"/>
      <c r="AB228" s="246"/>
      <c r="AC228" s="246"/>
      <c r="AD228" s="246"/>
      <c r="AE228" s="246"/>
      <c r="AF228" s="246"/>
      <c r="AG228" s="246"/>
      <c r="AH228" s="246"/>
      <c r="AI228" s="246"/>
    </row>
    <row r="229" spans="21:35" ht="39.950000000000003" customHeight="1">
      <c r="U229" s="246"/>
      <c r="V229" s="246"/>
      <c r="W229" s="246"/>
      <c r="X229" s="246"/>
      <c r="Y229" s="246"/>
      <c r="Z229" s="246"/>
      <c r="AA229" s="246"/>
      <c r="AB229" s="246"/>
      <c r="AC229" s="246"/>
      <c r="AD229" s="246"/>
      <c r="AE229" s="246"/>
      <c r="AF229" s="246"/>
      <c r="AG229" s="246"/>
      <c r="AH229" s="246"/>
      <c r="AI229" s="246"/>
    </row>
    <row r="230" spans="21:35" ht="39.950000000000003" customHeight="1">
      <c r="U230" s="246"/>
      <c r="V230" s="246"/>
      <c r="W230" s="246"/>
      <c r="X230" s="246"/>
      <c r="Y230" s="246"/>
      <c r="Z230" s="246"/>
      <c r="AA230" s="246"/>
      <c r="AB230" s="246"/>
      <c r="AC230" s="246"/>
      <c r="AD230" s="246"/>
      <c r="AE230" s="246"/>
      <c r="AF230" s="246"/>
      <c r="AG230" s="246"/>
      <c r="AH230" s="246"/>
      <c r="AI230" s="246"/>
    </row>
    <row r="231" spans="21:35" ht="39.950000000000003" customHeight="1">
      <c r="U231" s="246"/>
      <c r="V231" s="246"/>
      <c r="W231" s="246"/>
      <c r="X231" s="246"/>
      <c r="Y231" s="246"/>
      <c r="Z231" s="246"/>
      <c r="AA231" s="246"/>
      <c r="AB231" s="246"/>
      <c r="AC231" s="246"/>
      <c r="AD231" s="246"/>
      <c r="AE231" s="246"/>
      <c r="AF231" s="246"/>
      <c r="AG231" s="246"/>
      <c r="AH231" s="246"/>
      <c r="AI231" s="246"/>
    </row>
    <row r="232" spans="21:35" ht="39.950000000000003" customHeight="1">
      <c r="U232" s="246"/>
      <c r="V232" s="246"/>
      <c r="W232" s="246"/>
      <c r="X232" s="246"/>
      <c r="Y232" s="246"/>
      <c r="Z232" s="246"/>
      <c r="AA232" s="246"/>
      <c r="AB232" s="246"/>
      <c r="AC232" s="246"/>
      <c r="AD232" s="246"/>
      <c r="AE232" s="246"/>
      <c r="AF232" s="246"/>
      <c r="AG232" s="246"/>
      <c r="AH232" s="246"/>
      <c r="AI232" s="246"/>
    </row>
    <row r="233" spans="21:35" ht="39.950000000000003" customHeight="1">
      <c r="U233" s="246"/>
      <c r="V233" s="246"/>
      <c r="W233" s="246"/>
      <c r="X233" s="246"/>
      <c r="Y233" s="246"/>
      <c r="Z233" s="246"/>
      <c r="AA233" s="246"/>
      <c r="AB233" s="246"/>
      <c r="AC233" s="246"/>
      <c r="AD233" s="246"/>
      <c r="AE233" s="246"/>
      <c r="AF233" s="246"/>
      <c r="AG233" s="246"/>
      <c r="AH233" s="246"/>
      <c r="AI233" s="246"/>
    </row>
    <row r="234" spans="21:35" ht="39.950000000000003" customHeight="1">
      <c r="U234" s="246"/>
      <c r="V234" s="246"/>
      <c r="W234" s="246"/>
      <c r="X234" s="246"/>
      <c r="Y234" s="246"/>
      <c r="Z234" s="246"/>
      <c r="AA234" s="246"/>
      <c r="AB234" s="246"/>
      <c r="AC234" s="246"/>
      <c r="AD234" s="246"/>
      <c r="AE234" s="246"/>
      <c r="AF234" s="246"/>
      <c r="AG234" s="246"/>
      <c r="AH234" s="246"/>
      <c r="AI234" s="246"/>
    </row>
    <row r="235" spans="21:35" ht="39.950000000000003" customHeight="1">
      <c r="U235" s="246"/>
      <c r="V235" s="246"/>
      <c r="W235" s="246"/>
      <c r="X235" s="246"/>
      <c r="Y235" s="246"/>
      <c r="Z235" s="246"/>
      <c r="AA235" s="246"/>
      <c r="AB235" s="246"/>
      <c r="AC235" s="246"/>
      <c r="AD235" s="246"/>
      <c r="AE235" s="246"/>
      <c r="AF235" s="246"/>
      <c r="AG235" s="246"/>
      <c r="AH235" s="246"/>
      <c r="AI235" s="246"/>
    </row>
    <row r="236" spans="21:35" ht="39.950000000000003" customHeight="1">
      <c r="U236" s="246"/>
      <c r="V236" s="246"/>
      <c r="W236" s="246"/>
      <c r="X236" s="246"/>
      <c r="Y236" s="246"/>
      <c r="Z236" s="246"/>
      <c r="AA236" s="246"/>
      <c r="AB236" s="246"/>
      <c r="AC236" s="246"/>
      <c r="AD236" s="246"/>
      <c r="AE236" s="246"/>
      <c r="AF236" s="246"/>
      <c r="AG236" s="246"/>
      <c r="AH236" s="246"/>
      <c r="AI236" s="246"/>
    </row>
    <row r="237" spans="21:35" ht="39.950000000000003" customHeight="1">
      <c r="U237" s="246"/>
      <c r="V237" s="246"/>
      <c r="W237" s="246"/>
      <c r="X237" s="246"/>
      <c r="Y237" s="246"/>
      <c r="Z237" s="246"/>
      <c r="AA237" s="246"/>
      <c r="AB237" s="246"/>
      <c r="AC237" s="246"/>
      <c r="AD237" s="246"/>
      <c r="AE237" s="246"/>
      <c r="AF237" s="246"/>
      <c r="AG237" s="246"/>
      <c r="AH237" s="246"/>
      <c r="AI237" s="246"/>
    </row>
    <row r="238" spans="21:35" ht="39.950000000000003" customHeight="1">
      <c r="U238" s="246"/>
      <c r="V238" s="246"/>
      <c r="W238" s="246"/>
      <c r="X238" s="246"/>
      <c r="Y238" s="246"/>
      <c r="Z238" s="246"/>
      <c r="AA238" s="246"/>
      <c r="AB238" s="246"/>
      <c r="AC238" s="246"/>
      <c r="AD238" s="246"/>
      <c r="AE238" s="246"/>
      <c r="AF238" s="246"/>
      <c r="AG238" s="246"/>
      <c r="AH238" s="246"/>
      <c r="AI238" s="246"/>
    </row>
    <row r="239" spans="21:35" ht="39.950000000000003" customHeight="1">
      <c r="U239" s="246"/>
      <c r="V239" s="246"/>
      <c r="W239" s="246"/>
      <c r="X239" s="246"/>
      <c r="Y239" s="246"/>
      <c r="Z239" s="246"/>
      <c r="AA239" s="246"/>
      <c r="AB239" s="246"/>
      <c r="AC239" s="246"/>
      <c r="AD239" s="246"/>
      <c r="AE239" s="246"/>
      <c r="AF239" s="246"/>
      <c r="AG239" s="246"/>
      <c r="AH239" s="246"/>
      <c r="AI239" s="246"/>
    </row>
    <row r="240" spans="21:35" ht="39.950000000000003" customHeight="1">
      <c r="U240" s="246"/>
      <c r="V240" s="246"/>
      <c r="W240" s="246"/>
      <c r="X240" s="246"/>
      <c r="Y240" s="246"/>
      <c r="Z240" s="246"/>
      <c r="AA240" s="246"/>
      <c r="AB240" s="246"/>
      <c r="AC240" s="246"/>
      <c r="AD240" s="246"/>
      <c r="AE240" s="246"/>
      <c r="AF240" s="246"/>
      <c r="AG240" s="246"/>
      <c r="AH240" s="246"/>
      <c r="AI240" s="246"/>
    </row>
  </sheetData>
  <mergeCells count="7">
    <mergeCell ref="Q104:T104"/>
    <mergeCell ref="F105:G105"/>
    <mergeCell ref="O109:R109"/>
    <mergeCell ref="B12:B13"/>
    <mergeCell ref="C93:N93"/>
    <mergeCell ref="O93:T93"/>
    <mergeCell ref="I103:J103"/>
  </mergeCells>
  <phoneticPr fontId="29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158D2-C3C5-4560-95D6-2B8D0B80C5F3}">
  <dimension ref="A1:N35"/>
  <sheetViews>
    <sheetView tabSelected="1" workbookViewId="0">
      <selection activeCell="M23" sqref="M23"/>
    </sheetView>
  </sheetViews>
  <sheetFormatPr defaultRowHeight="12.75"/>
  <cols>
    <col min="1" max="1" width="5.42578125" customWidth="1"/>
    <col min="2" max="2" width="55.5703125" bestFit="1" customWidth="1"/>
    <col min="3" max="3" width="14.85546875" customWidth="1"/>
    <col min="4" max="4" width="21.7109375" customWidth="1"/>
    <col min="5" max="5" width="20.5703125" bestFit="1" customWidth="1"/>
    <col min="6" max="6" width="21.5703125" hidden="1" customWidth="1"/>
    <col min="7" max="7" width="12.42578125" customWidth="1"/>
  </cols>
  <sheetData>
    <row r="1" spans="1:13">
      <c r="A1" s="344" t="s">
        <v>700</v>
      </c>
      <c r="B1" s="345"/>
      <c r="C1" s="320"/>
      <c r="D1" s="320"/>
      <c r="E1" s="320"/>
      <c r="F1" s="320"/>
      <c r="G1" s="320"/>
    </row>
    <row r="2" spans="1:13">
      <c r="A2" s="346" t="s">
        <v>1071</v>
      </c>
      <c r="B2" s="345"/>
      <c r="C2" s="320"/>
      <c r="D2" s="320"/>
      <c r="E2" s="320"/>
      <c r="F2" s="320"/>
      <c r="G2" s="320"/>
    </row>
    <row r="3" spans="1:13" ht="12" customHeight="1">
      <c r="A3" s="344" t="s">
        <v>369</v>
      </c>
      <c r="B3" s="345"/>
      <c r="C3" s="320"/>
      <c r="D3" s="320"/>
      <c r="E3" s="320"/>
      <c r="F3" s="320"/>
      <c r="G3" s="320"/>
    </row>
    <row r="4" spans="1:13" ht="8.25" customHeight="1">
      <c r="A4" s="344"/>
      <c r="B4" s="345"/>
      <c r="C4" s="320"/>
      <c r="D4" s="320"/>
      <c r="E4" s="320"/>
      <c r="F4" s="320"/>
      <c r="G4" s="320"/>
    </row>
    <row r="5" spans="1:13" ht="14.25" customHeight="1">
      <c r="A5" s="344"/>
      <c r="B5" s="343" t="s">
        <v>1070</v>
      </c>
      <c r="C5" s="320"/>
      <c r="D5" s="320"/>
      <c r="E5" s="320"/>
      <c r="F5" s="320"/>
      <c r="G5" s="320"/>
    </row>
    <row r="6" spans="1:13" ht="12" customHeight="1">
      <c r="A6" s="342"/>
      <c r="B6" s="248"/>
      <c r="C6" s="248"/>
      <c r="D6" s="320"/>
      <c r="E6" s="320"/>
      <c r="F6" s="320"/>
      <c r="G6" s="341" t="s">
        <v>703</v>
      </c>
    </row>
    <row r="7" spans="1:13">
      <c r="A7" s="340" t="s">
        <v>1069</v>
      </c>
      <c r="B7" s="339" t="s">
        <v>709</v>
      </c>
      <c r="C7" s="339" t="s">
        <v>1068</v>
      </c>
      <c r="D7" s="336" t="s">
        <v>1067</v>
      </c>
      <c r="E7" s="336" t="s">
        <v>1066</v>
      </c>
      <c r="F7" s="336" t="s">
        <v>1066</v>
      </c>
      <c r="G7" s="336" t="s">
        <v>788</v>
      </c>
    </row>
    <row r="8" spans="1:13">
      <c r="A8" s="338" t="s">
        <v>1065</v>
      </c>
      <c r="B8" s="337"/>
      <c r="C8" s="336" t="s">
        <v>1064</v>
      </c>
      <c r="D8" s="336" t="s">
        <v>1063</v>
      </c>
      <c r="E8" s="336" t="s">
        <v>1062</v>
      </c>
      <c r="F8" s="336" t="s">
        <v>1061</v>
      </c>
      <c r="G8" s="336" t="s">
        <v>1060</v>
      </c>
    </row>
    <row r="9" spans="1:13" ht="15" customHeight="1">
      <c r="A9" s="333">
        <v>1</v>
      </c>
      <c r="B9" s="332" t="s">
        <v>1059</v>
      </c>
      <c r="C9" s="335">
        <v>364851</v>
      </c>
      <c r="D9" s="331">
        <v>26122</v>
      </c>
      <c r="E9" s="331"/>
      <c r="F9" s="331"/>
      <c r="G9" s="331">
        <f t="shared" ref="G9:G29" si="0">C9+D9+E9+F9</f>
        <v>390973</v>
      </c>
    </row>
    <row r="10" spans="1:13" ht="18" customHeight="1">
      <c r="A10" s="333">
        <v>2</v>
      </c>
      <c r="B10" s="332" t="s">
        <v>1058</v>
      </c>
      <c r="C10" s="334">
        <v>342352</v>
      </c>
      <c r="D10" s="331">
        <v>42850</v>
      </c>
      <c r="E10" s="331"/>
      <c r="F10" s="331"/>
      <c r="G10" s="331">
        <f t="shared" si="0"/>
        <v>385202</v>
      </c>
    </row>
    <row r="11" spans="1:13" ht="18" customHeight="1">
      <c r="A11" s="333">
        <v>3</v>
      </c>
      <c r="B11" s="332" t="s">
        <v>1057</v>
      </c>
      <c r="C11" s="331">
        <v>768359</v>
      </c>
      <c r="D11" s="331">
        <f>56448+2</f>
        <v>56450</v>
      </c>
      <c r="E11" s="331"/>
      <c r="F11" s="331"/>
      <c r="G11" s="331">
        <f t="shared" si="0"/>
        <v>824809</v>
      </c>
    </row>
    <row r="12" spans="1:13" ht="18" customHeight="1">
      <c r="A12" s="333">
        <v>4</v>
      </c>
      <c r="B12" s="332" t="s">
        <v>1056</v>
      </c>
      <c r="C12" s="331">
        <v>522322</v>
      </c>
      <c r="D12" s="331">
        <v>35649</v>
      </c>
      <c r="E12" s="331"/>
      <c r="F12" s="331"/>
      <c r="G12" s="331">
        <f t="shared" si="0"/>
        <v>557971</v>
      </c>
      <c r="M12" s="326"/>
    </row>
    <row r="13" spans="1:13" ht="18" customHeight="1">
      <c r="A13" s="333">
        <v>5</v>
      </c>
      <c r="B13" s="332" t="s">
        <v>1055</v>
      </c>
      <c r="C13" s="331">
        <v>540249</v>
      </c>
      <c r="D13" s="331">
        <v>49157</v>
      </c>
      <c r="E13" s="331"/>
      <c r="F13" s="331"/>
      <c r="G13" s="331">
        <f t="shared" si="0"/>
        <v>589406</v>
      </c>
    </row>
    <row r="14" spans="1:13" ht="15" customHeight="1">
      <c r="A14" s="333">
        <v>6</v>
      </c>
      <c r="B14" s="332" t="s">
        <v>1054</v>
      </c>
      <c r="C14" s="331">
        <v>508904</v>
      </c>
      <c r="D14" s="331">
        <v>37214</v>
      </c>
      <c r="E14" s="331"/>
      <c r="F14" s="331"/>
      <c r="G14" s="331">
        <f t="shared" si="0"/>
        <v>546118</v>
      </c>
    </row>
    <row r="15" spans="1:13" ht="14.25" customHeight="1">
      <c r="A15" s="333">
        <v>7</v>
      </c>
      <c r="B15" s="332" t="s">
        <v>1053</v>
      </c>
      <c r="C15" s="331">
        <v>275907</v>
      </c>
      <c r="D15" s="331">
        <v>18831</v>
      </c>
      <c r="E15" s="331">
        <v>6841</v>
      </c>
      <c r="F15" s="331"/>
      <c r="G15" s="331">
        <f t="shared" si="0"/>
        <v>301579</v>
      </c>
    </row>
    <row r="16" spans="1:13" ht="15.75" customHeight="1">
      <c r="A16" s="333">
        <v>8</v>
      </c>
      <c r="B16" s="332" t="s">
        <v>1052</v>
      </c>
      <c r="C16" s="331">
        <v>1271299</v>
      </c>
      <c r="D16" s="331">
        <v>115177</v>
      </c>
      <c r="E16" s="331">
        <v>4105</v>
      </c>
      <c r="F16" s="331"/>
      <c r="G16" s="331">
        <f t="shared" si="0"/>
        <v>1390581</v>
      </c>
      <c r="M16" s="326"/>
    </row>
    <row r="17" spans="1:14" ht="18" customHeight="1">
      <c r="A17" s="333">
        <v>9</v>
      </c>
      <c r="B17" s="332" t="s">
        <v>1051</v>
      </c>
      <c r="C17" s="331">
        <v>190815</v>
      </c>
      <c r="D17" s="331">
        <v>19933</v>
      </c>
      <c r="E17" s="331"/>
      <c r="F17" s="331"/>
      <c r="G17" s="331">
        <f t="shared" si="0"/>
        <v>210748</v>
      </c>
      <c r="N17" s="316"/>
    </row>
    <row r="18" spans="1:14" ht="13.5" customHeight="1">
      <c r="A18" s="333">
        <v>10</v>
      </c>
      <c r="B18" s="332" t="s">
        <v>1050</v>
      </c>
      <c r="C18" s="331">
        <v>1454746</v>
      </c>
      <c r="D18" s="331">
        <v>121218</v>
      </c>
      <c r="E18" s="331"/>
      <c r="F18" s="331"/>
      <c r="G18" s="331">
        <f t="shared" si="0"/>
        <v>1575964</v>
      </c>
    </row>
    <row r="19" spans="1:14" ht="18" customHeight="1">
      <c r="A19" s="333">
        <v>11</v>
      </c>
      <c r="B19" s="332" t="s">
        <v>1049</v>
      </c>
      <c r="C19" s="331">
        <v>2076867</v>
      </c>
      <c r="D19" s="331">
        <v>185923</v>
      </c>
      <c r="E19" s="331">
        <v>9904</v>
      </c>
      <c r="F19" s="331"/>
      <c r="G19" s="331">
        <f t="shared" si="0"/>
        <v>2272694</v>
      </c>
    </row>
    <row r="20" spans="1:14" ht="18" customHeight="1">
      <c r="A20" s="333">
        <v>12</v>
      </c>
      <c r="B20" s="332" t="s">
        <v>1048</v>
      </c>
      <c r="C20" s="331">
        <v>900983</v>
      </c>
      <c r="D20" s="331">
        <v>76414</v>
      </c>
      <c r="E20" s="331">
        <v>29712</v>
      </c>
      <c r="F20" s="331"/>
      <c r="G20" s="331">
        <f t="shared" si="0"/>
        <v>1007109</v>
      </c>
    </row>
    <row r="21" spans="1:14" ht="18" customHeight="1">
      <c r="A21" s="333">
        <v>13</v>
      </c>
      <c r="B21" s="332" t="s">
        <v>1047</v>
      </c>
      <c r="C21" s="331">
        <v>1279800</v>
      </c>
      <c r="D21" s="331">
        <v>117348</v>
      </c>
      <c r="E21" s="331">
        <v>22107</v>
      </c>
      <c r="F21" s="331"/>
      <c r="G21" s="331">
        <f t="shared" si="0"/>
        <v>1419255</v>
      </c>
      <c r="M21" s="326"/>
    </row>
    <row r="22" spans="1:14" ht="14.25" customHeight="1">
      <c r="A22" s="333">
        <v>14</v>
      </c>
      <c r="B22" s="332" t="s">
        <v>1046</v>
      </c>
      <c r="C22" s="331">
        <v>1371081</v>
      </c>
      <c r="D22" s="331">
        <v>137057</v>
      </c>
      <c r="E22" s="331">
        <v>2737</v>
      </c>
      <c r="F22" s="331"/>
      <c r="G22" s="331">
        <f t="shared" si="0"/>
        <v>1510875</v>
      </c>
    </row>
    <row r="23" spans="1:14" ht="18" customHeight="1">
      <c r="A23" s="333">
        <v>15</v>
      </c>
      <c r="B23" s="332" t="s">
        <v>1045</v>
      </c>
      <c r="C23" s="331">
        <v>1455694</v>
      </c>
      <c r="D23" s="331">
        <v>131580</v>
      </c>
      <c r="E23" s="331"/>
      <c r="F23" s="331"/>
      <c r="G23" s="331">
        <f t="shared" si="0"/>
        <v>1587274</v>
      </c>
    </row>
    <row r="24" spans="1:14" ht="12.75" customHeight="1">
      <c r="A24" s="333">
        <v>16</v>
      </c>
      <c r="B24" s="332" t="s">
        <v>1044</v>
      </c>
      <c r="C24" s="331">
        <v>731382</v>
      </c>
      <c r="D24" s="331">
        <v>49917</v>
      </c>
      <c r="E24" s="331"/>
      <c r="F24" s="331"/>
      <c r="G24" s="331">
        <f t="shared" si="0"/>
        <v>781299</v>
      </c>
    </row>
    <row r="25" spans="1:14" ht="18" customHeight="1">
      <c r="A25" s="333">
        <v>17</v>
      </c>
      <c r="B25" s="332" t="s">
        <v>1043</v>
      </c>
      <c r="C25" s="331">
        <v>389801</v>
      </c>
      <c r="D25" s="331">
        <v>41303</v>
      </c>
      <c r="E25" s="331">
        <v>8489</v>
      </c>
      <c r="F25" s="331"/>
      <c r="G25" s="331">
        <f t="shared" si="0"/>
        <v>439593</v>
      </c>
    </row>
    <row r="26" spans="1:14" ht="18" customHeight="1">
      <c r="A26" s="333">
        <v>18</v>
      </c>
      <c r="B26" s="332" t="s">
        <v>1042</v>
      </c>
      <c r="C26" s="331">
        <v>631768</v>
      </c>
      <c r="D26" s="331">
        <v>43119</v>
      </c>
      <c r="E26" s="331">
        <v>4105</v>
      </c>
      <c r="F26" s="331"/>
      <c r="G26" s="331">
        <f t="shared" si="0"/>
        <v>678992</v>
      </c>
    </row>
    <row r="27" spans="1:14" ht="14.25" customHeight="1">
      <c r="A27" s="333">
        <v>19</v>
      </c>
      <c r="B27" s="332" t="s">
        <v>1041</v>
      </c>
      <c r="C27" s="331">
        <v>496984</v>
      </c>
      <c r="D27" s="331">
        <v>37214</v>
      </c>
      <c r="E27" s="331"/>
      <c r="F27" s="331"/>
      <c r="G27" s="331">
        <f t="shared" si="0"/>
        <v>534198</v>
      </c>
    </row>
    <row r="28" spans="1:14" ht="15" customHeight="1">
      <c r="A28" s="333">
        <v>20</v>
      </c>
      <c r="B28" s="332" t="s">
        <v>1040</v>
      </c>
      <c r="C28" s="331">
        <v>835585</v>
      </c>
      <c r="D28" s="331">
        <v>57029</v>
      </c>
      <c r="E28" s="331"/>
      <c r="F28" s="331"/>
      <c r="G28" s="331">
        <f t="shared" si="0"/>
        <v>892614</v>
      </c>
    </row>
    <row r="29" spans="1:14" ht="15" customHeight="1">
      <c r="A29" s="333">
        <v>21</v>
      </c>
      <c r="B29" s="332" t="s">
        <v>1039</v>
      </c>
      <c r="C29" s="331">
        <v>275251</v>
      </c>
      <c r="D29" s="331">
        <v>22495</v>
      </c>
      <c r="E29" s="331"/>
      <c r="F29" s="331"/>
      <c r="G29" s="331">
        <f t="shared" si="0"/>
        <v>297746</v>
      </c>
    </row>
    <row r="30" spans="1:14" ht="15" customHeight="1">
      <c r="A30" s="330"/>
      <c r="B30" s="329" t="s">
        <v>1038</v>
      </c>
      <c r="C30" s="328">
        <f>SUM(C9:C29)</f>
        <v>16685000</v>
      </c>
      <c r="D30" s="328">
        <f>SUM(D9:D29)</f>
        <v>1422000</v>
      </c>
      <c r="E30" s="328">
        <f>SUM(E9:E29)</f>
        <v>88000</v>
      </c>
      <c r="F30" s="328">
        <f>SUM(F9:F28)</f>
        <v>0</v>
      </c>
      <c r="G30" s="328">
        <f>SUM(G9:G29)</f>
        <v>18195000</v>
      </c>
    </row>
    <row r="31" spans="1:14" ht="15" customHeight="1">
      <c r="A31" s="320"/>
      <c r="B31" s="327"/>
      <c r="C31" s="320"/>
      <c r="D31" s="320"/>
      <c r="E31" s="320"/>
      <c r="F31" s="320"/>
      <c r="G31" s="320"/>
    </row>
    <row r="32" spans="1:14" ht="15" customHeight="1">
      <c r="A32" s="320"/>
      <c r="B32" s="320"/>
      <c r="C32" s="320"/>
      <c r="D32" s="320"/>
      <c r="E32" s="320"/>
      <c r="F32" s="320"/>
      <c r="G32" s="320"/>
    </row>
    <row r="33" spans="1:7">
      <c r="A33" s="320"/>
      <c r="B33" s="320"/>
      <c r="C33" s="320"/>
      <c r="D33" s="320"/>
      <c r="E33" s="320"/>
      <c r="F33" s="320"/>
      <c r="G33" s="320"/>
    </row>
    <row r="34" spans="1:7">
      <c r="A34" s="320"/>
      <c r="B34" s="327"/>
      <c r="C34" s="320"/>
      <c r="D34" s="320"/>
      <c r="E34" s="320"/>
      <c r="F34" s="320"/>
      <c r="G34" s="320"/>
    </row>
    <row r="35" spans="1:7">
      <c r="A35" s="320"/>
      <c r="B35" s="327"/>
      <c r="C35" s="320"/>
      <c r="D35" s="320"/>
      <c r="E35" s="320"/>
      <c r="F35" s="320"/>
      <c r="G35" s="320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ANEXA 1</vt:lpstr>
      <vt:lpstr>ANEXA 2</vt:lpstr>
      <vt:lpstr>ANEXA 5</vt:lpstr>
      <vt:lpstr>ANEXA 6</vt:lpstr>
      <vt:lpstr>'ANEXA 1'!Print_Area</vt:lpstr>
      <vt:lpstr>'ANEXA 2'!Print_Area</vt:lpstr>
      <vt:lpstr>'ANEXA 1'!Print_Titles</vt:lpstr>
      <vt:lpstr>'ANEXA 2'!Print_Titles</vt:lpstr>
    </vt:vector>
  </TitlesOfParts>
  <Company>MF BLOC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.S</dc:creator>
  <cp:lastModifiedBy>Cristina Toma</cp:lastModifiedBy>
  <cp:lastPrinted>2022-01-12T16:05:29Z</cp:lastPrinted>
  <dcterms:created xsi:type="dcterms:W3CDTF">2004-07-06T08:10:59Z</dcterms:created>
  <dcterms:modified xsi:type="dcterms:W3CDTF">2022-01-12T19:18:15Z</dcterms:modified>
</cp:coreProperties>
</file>